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80814522\AppData\Local\rubicon\Acta Nova Client\Data\460561108\"/>
    </mc:Choice>
  </mc:AlternateContent>
  <xr:revisionPtr revIDLastSave="0" documentId="13_ncr:1_{EDA41191-9E45-4181-9E13-23429357EC2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Contributi d'eserzio 2026-27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3" l="1"/>
  <c r="F32" i="3" s="1"/>
  <c r="C33" i="3"/>
  <c r="E32" i="3" s="1"/>
  <c r="B33" i="3"/>
  <c r="AH33" i="3"/>
  <c r="AG33" i="3"/>
  <c r="AF33" i="3"/>
  <c r="AD33" i="3"/>
  <c r="AC33" i="3"/>
  <c r="AB33" i="3"/>
  <c r="Z33" i="3"/>
  <c r="Y33" i="3"/>
  <c r="X33" i="3"/>
  <c r="V33" i="3"/>
  <c r="U33" i="3"/>
  <c r="T33" i="3"/>
  <c r="R33" i="3"/>
  <c r="Q33" i="3"/>
  <c r="P33" i="3"/>
  <c r="N33" i="3"/>
  <c r="M33" i="3"/>
  <c r="L33" i="3"/>
  <c r="AI32" i="3"/>
  <c r="AE32" i="3"/>
  <c r="AA32" i="3"/>
  <c r="W32" i="3"/>
  <c r="S32" i="3"/>
  <c r="O32" i="3"/>
  <c r="AI31" i="3"/>
  <c r="AE31" i="3"/>
  <c r="AA31" i="3"/>
  <c r="W31" i="3"/>
  <c r="S31" i="3"/>
  <c r="O31" i="3"/>
  <c r="AI30" i="3"/>
  <c r="AE30" i="3"/>
  <c r="AA30" i="3"/>
  <c r="W30" i="3"/>
  <c r="S30" i="3"/>
  <c r="O30" i="3"/>
  <c r="AI29" i="3"/>
  <c r="AE29" i="3"/>
  <c r="AA29" i="3"/>
  <c r="W29" i="3"/>
  <c r="S29" i="3"/>
  <c r="O29" i="3"/>
  <c r="AI28" i="3"/>
  <c r="AE28" i="3"/>
  <c r="AA28" i="3"/>
  <c r="W28" i="3"/>
  <c r="S28" i="3"/>
  <c r="O28" i="3"/>
  <c r="AI27" i="3"/>
  <c r="AE27" i="3"/>
  <c r="AA27" i="3"/>
  <c r="W27" i="3"/>
  <c r="S27" i="3"/>
  <c r="O27" i="3"/>
  <c r="AI26" i="3"/>
  <c r="AE26" i="3"/>
  <c r="AA26" i="3"/>
  <c r="W26" i="3"/>
  <c r="S26" i="3"/>
  <c r="O26" i="3"/>
  <c r="AI25" i="3"/>
  <c r="AE25" i="3"/>
  <c r="AA25" i="3"/>
  <c r="W25" i="3"/>
  <c r="S25" i="3"/>
  <c r="O25" i="3"/>
  <c r="AI24" i="3"/>
  <c r="AE24" i="3"/>
  <c r="AA24" i="3"/>
  <c r="W24" i="3"/>
  <c r="S24" i="3"/>
  <c r="O24" i="3"/>
  <c r="AI23" i="3"/>
  <c r="AE23" i="3"/>
  <c r="AA23" i="3"/>
  <c r="W23" i="3"/>
  <c r="S23" i="3"/>
  <c r="O23" i="3"/>
  <c r="AI22" i="3"/>
  <c r="AE22" i="3"/>
  <c r="AA22" i="3"/>
  <c r="W22" i="3"/>
  <c r="S22" i="3"/>
  <c r="O22" i="3"/>
  <c r="AI21" i="3"/>
  <c r="AE21" i="3"/>
  <c r="AA21" i="3"/>
  <c r="W21" i="3"/>
  <c r="S21" i="3"/>
  <c r="O21" i="3"/>
  <c r="AI20" i="3"/>
  <c r="AE20" i="3"/>
  <c r="AA20" i="3"/>
  <c r="W20" i="3"/>
  <c r="S20" i="3"/>
  <c r="O20" i="3"/>
  <c r="AI19" i="3"/>
  <c r="AE19" i="3"/>
  <c r="AA19" i="3"/>
  <c r="W19" i="3"/>
  <c r="S19" i="3"/>
  <c r="O19" i="3"/>
  <c r="AI18" i="3"/>
  <c r="AE18" i="3"/>
  <c r="AA18" i="3"/>
  <c r="W18" i="3"/>
  <c r="S18" i="3"/>
  <c r="O18" i="3"/>
  <c r="AI17" i="3"/>
  <c r="AE17" i="3"/>
  <c r="AA17" i="3"/>
  <c r="W17" i="3"/>
  <c r="S17" i="3"/>
  <c r="O17" i="3"/>
  <c r="AI16" i="3"/>
  <c r="AE16" i="3"/>
  <c r="AA16" i="3"/>
  <c r="W16" i="3"/>
  <c r="S16" i="3"/>
  <c r="O16" i="3"/>
  <c r="AI15" i="3"/>
  <c r="AE15" i="3"/>
  <c r="AA15" i="3"/>
  <c r="W15" i="3"/>
  <c r="S15" i="3"/>
  <c r="O15" i="3"/>
  <c r="AI14" i="3"/>
  <c r="AE14" i="3"/>
  <c r="AA14" i="3"/>
  <c r="W14" i="3"/>
  <c r="S14" i="3"/>
  <c r="O14" i="3"/>
  <c r="AI13" i="3"/>
  <c r="AE13" i="3"/>
  <c r="AA13" i="3"/>
  <c r="W13" i="3"/>
  <c r="S13" i="3"/>
  <c r="O13" i="3"/>
  <c r="AI12" i="3"/>
  <c r="AE12" i="3"/>
  <c r="AA12" i="3"/>
  <c r="W12" i="3"/>
  <c r="S12" i="3"/>
  <c r="O12" i="3"/>
  <c r="AI11" i="3"/>
  <c r="AE11" i="3"/>
  <c r="AA11" i="3"/>
  <c r="W11" i="3"/>
  <c r="S11" i="3"/>
  <c r="O11" i="3"/>
  <c r="AI10" i="3"/>
  <c r="AE10" i="3"/>
  <c r="AA10" i="3"/>
  <c r="W10" i="3"/>
  <c r="S10" i="3"/>
  <c r="O10" i="3"/>
  <c r="AI9" i="3"/>
  <c r="AE9" i="3"/>
  <c r="AA9" i="3"/>
  <c r="W9" i="3"/>
  <c r="S9" i="3"/>
  <c r="O9" i="3"/>
  <c r="AI8" i="3"/>
  <c r="AE8" i="3"/>
  <c r="AA8" i="3"/>
  <c r="W8" i="3"/>
  <c r="S8" i="3"/>
  <c r="O8" i="3"/>
  <c r="AI7" i="3"/>
  <c r="AE7" i="3"/>
  <c r="AA7" i="3"/>
  <c r="W7" i="3"/>
  <c r="S7" i="3"/>
  <c r="O7" i="3"/>
  <c r="E13" i="3" l="1"/>
  <c r="E14" i="3"/>
  <c r="E23" i="3"/>
  <c r="E11" i="3"/>
  <c r="E21" i="3"/>
  <c r="H21" i="3" s="1"/>
  <c r="I21" i="3" s="1"/>
  <c r="F14" i="3"/>
  <c r="E25" i="3"/>
  <c r="E15" i="3"/>
  <c r="H15" i="3" s="1"/>
  <c r="I15" i="3" s="1"/>
  <c r="E27" i="3"/>
  <c r="E7" i="3"/>
  <c r="E17" i="3"/>
  <c r="F28" i="3"/>
  <c r="F23" i="3"/>
  <c r="H23" i="3" s="1"/>
  <c r="I23" i="3" s="1"/>
  <c r="E9" i="3"/>
  <c r="E18" i="3"/>
  <c r="E29" i="3"/>
  <c r="E10" i="3"/>
  <c r="E19" i="3"/>
  <c r="E30" i="3"/>
  <c r="F10" i="3"/>
  <c r="F19" i="3"/>
  <c r="F24" i="3"/>
  <c r="F15" i="3"/>
  <c r="F20" i="3"/>
  <c r="F29" i="3"/>
  <c r="F16" i="3"/>
  <c r="F7" i="3"/>
  <c r="H7" i="3" s="1"/>
  <c r="I7" i="3" s="1"/>
  <c r="F12" i="3"/>
  <c r="F21" i="3"/>
  <c r="E26" i="3"/>
  <c r="H26" i="3" s="1"/>
  <c r="I26" i="3" s="1"/>
  <c r="E31" i="3"/>
  <c r="H31" i="3" s="1"/>
  <c r="I31" i="3" s="1"/>
  <c r="F11" i="3"/>
  <c r="F25" i="3"/>
  <c r="F8" i="3"/>
  <c r="F17" i="3"/>
  <c r="E22" i="3"/>
  <c r="F26" i="3"/>
  <c r="F31" i="3"/>
  <c r="F13" i="3"/>
  <c r="H13" i="3" s="1"/>
  <c r="I13" i="3" s="1"/>
  <c r="F22" i="3"/>
  <c r="F9" i="3"/>
  <c r="F18" i="3"/>
  <c r="H18" i="3" s="1"/>
  <c r="I18" i="3" s="1"/>
  <c r="F27" i="3"/>
  <c r="F30" i="3"/>
  <c r="E8" i="3"/>
  <c r="E12" i="3"/>
  <c r="E16" i="3"/>
  <c r="H16" i="3" s="1"/>
  <c r="I16" i="3" s="1"/>
  <c r="E20" i="3"/>
  <c r="E24" i="3"/>
  <c r="H24" i="3" s="1"/>
  <c r="I24" i="3" s="1"/>
  <c r="E28" i="3"/>
  <c r="H28" i="3" s="1"/>
  <c r="I28" i="3" s="1"/>
  <c r="S33" i="3"/>
  <c r="W33" i="3"/>
  <c r="AA33" i="3"/>
  <c r="AE33" i="3"/>
  <c r="AI33" i="3"/>
  <c r="O33" i="3"/>
  <c r="H32" i="3"/>
  <c r="I32" i="3" s="1"/>
  <c r="H11" i="3"/>
  <c r="I11" i="3" s="1"/>
  <c r="H19" i="3"/>
  <c r="I19" i="3" s="1"/>
  <c r="H14" i="3"/>
  <c r="I14" i="3" s="1"/>
  <c r="H22" i="3"/>
  <c r="I22" i="3" s="1"/>
  <c r="H17" i="3" l="1"/>
  <c r="I17" i="3" s="1"/>
  <c r="H9" i="3"/>
  <c r="I9" i="3" s="1"/>
  <c r="H25" i="3"/>
  <c r="I25" i="3" s="1"/>
  <c r="H30" i="3"/>
  <c r="I30" i="3" s="1"/>
  <c r="J30" i="3" s="1"/>
  <c r="H12" i="3"/>
  <c r="I12" i="3" s="1"/>
  <c r="H10" i="3"/>
  <c r="I10" i="3" s="1"/>
  <c r="J10" i="3" s="1"/>
  <c r="H27" i="3"/>
  <c r="I27" i="3" s="1"/>
  <c r="K27" i="3" s="1"/>
  <c r="H8" i="3"/>
  <c r="I8" i="3" s="1"/>
  <c r="K8" i="3" s="1"/>
  <c r="H20" i="3"/>
  <c r="I20" i="3" s="1"/>
  <c r="K20" i="3" s="1"/>
  <c r="H29" i="3"/>
  <c r="I29" i="3" s="1"/>
  <c r="K29" i="3" s="1"/>
  <c r="K30" i="3"/>
  <c r="J23" i="3"/>
  <c r="K23" i="3"/>
  <c r="K25" i="3"/>
  <c r="J25" i="3"/>
  <c r="J19" i="3"/>
  <c r="K19" i="3"/>
  <c r="K13" i="3"/>
  <c r="J13" i="3"/>
  <c r="I33" i="3"/>
  <c r="J7" i="3"/>
  <c r="K7" i="3"/>
  <c r="K31" i="3"/>
  <c r="J31" i="3"/>
  <c r="K9" i="3"/>
  <c r="J9" i="3"/>
  <c r="K28" i="3"/>
  <c r="J28" i="3"/>
  <c r="K16" i="3"/>
  <c r="J16" i="3"/>
  <c r="J11" i="3"/>
  <c r="K11" i="3"/>
  <c r="K12" i="3"/>
  <c r="J12" i="3"/>
  <c r="J22" i="3"/>
  <c r="K22" i="3"/>
  <c r="K15" i="3"/>
  <c r="J15" i="3"/>
  <c r="K21" i="3"/>
  <c r="J21" i="3"/>
  <c r="J26" i="3"/>
  <c r="K26" i="3"/>
  <c r="J14" i="3"/>
  <c r="K14" i="3"/>
  <c r="J18" i="3"/>
  <c r="K18" i="3"/>
  <c r="K32" i="3"/>
  <c r="J32" i="3"/>
  <c r="K24" i="3"/>
  <c r="J24" i="3"/>
  <c r="K17" i="3"/>
  <c r="J17" i="3"/>
  <c r="J29" i="3" l="1"/>
  <c r="K10" i="3"/>
  <c r="J8" i="3"/>
  <c r="J20" i="3"/>
  <c r="J27" i="3"/>
  <c r="K33" i="3"/>
  <c r="J33" i="3"/>
</calcChain>
</file>

<file path=xl/sharedStrings.xml><?xml version="1.0" encoding="utf-8"?>
<sst xmlns="http://schemas.openxmlformats.org/spreadsheetml/2006/main" count="142" uniqueCount="59">
  <si>
    <t>Total</t>
  </si>
  <si>
    <t>(ha)</t>
  </si>
  <si>
    <t>(Fr.)</t>
  </si>
  <si>
    <t>AG</t>
  </si>
  <si>
    <t>AI</t>
  </si>
  <si>
    <t>AR</t>
  </si>
  <si>
    <t>BE</t>
  </si>
  <si>
    <t>BL</t>
  </si>
  <si>
    <t>BS</t>
  </si>
  <si>
    <t>FR</t>
  </si>
  <si>
    <t>GE</t>
  </si>
  <si>
    <t>GL</t>
  </si>
  <si>
    <t>GR</t>
  </si>
  <si>
    <t>JU</t>
  </si>
  <si>
    <t>LU</t>
  </si>
  <si>
    <t>NE</t>
  </si>
  <si>
    <t>NW</t>
  </si>
  <si>
    <t>OW</t>
  </si>
  <si>
    <t>SG</t>
  </si>
  <si>
    <t>SH</t>
  </si>
  <si>
    <t>SO</t>
  </si>
  <si>
    <t>SZ</t>
  </si>
  <si>
    <t>TG</t>
  </si>
  <si>
    <t>TI</t>
  </si>
  <si>
    <t>UR</t>
  </si>
  <si>
    <t>VD</t>
  </si>
  <si>
    <t>VS</t>
  </si>
  <si>
    <t>ZG</t>
  </si>
  <si>
    <t>ZH</t>
  </si>
  <si>
    <t>SwissBoundaries</t>
  </si>
  <si>
    <t>Quote-part</t>
  </si>
  <si>
    <t>(Nombre)</t>
  </si>
  <si>
    <t>Cantone</t>
  </si>
  <si>
    <t>Commune</t>
  </si>
  <si>
    <t>Abitanti</t>
  </si>
  <si>
    <t>Quota</t>
  </si>
  <si>
    <t>(numero)</t>
  </si>
  <si>
    <t>Superficie</t>
  </si>
  <si>
    <t>Giorni di riferimento 01.07.</t>
  </si>
  <si>
    <t>Giorni di riferimento 01.12.</t>
  </si>
  <si>
    <t>somma</t>
  </si>
  <si>
    <t>I campi di colore giallo hanno carattere informativo e devono essere compilati dal Cantone.</t>
  </si>
  <si>
    <t>I campi di colore arancio vengono utilizzati per il calcolo e devono essere compilati dal Cantone.</t>
  </si>
  <si>
    <t xml:space="preserve">*Fonti: </t>
  </si>
  <si>
    <t>Ufficio federale di statistica</t>
  </si>
  <si>
    <t>base</t>
  </si>
  <si>
    <t>1/2 quota di contributo globale</t>
  </si>
  <si>
    <t>Base
contributo variabile</t>
  </si>
  <si>
    <t>Contributo variabile di contributo</t>
  </si>
  <si>
    <t>1/2
Contributo variabile di contributo</t>
  </si>
  <si>
    <t>Costi d'esercizio secondo l'OCRDPP, aggiornato con i dati disponibili</t>
  </si>
  <si>
    <t>01.01.2023*</t>
  </si>
  <si>
    <t>Planificazione 2024</t>
  </si>
  <si>
    <t>Planificazione 2026</t>
  </si>
  <si>
    <t>Planificazione 2027</t>
  </si>
  <si>
    <t>01.01.2024*</t>
  </si>
  <si>
    <t>Il giorno di riferimento per i comuni è il 01.12.</t>
  </si>
  <si>
    <t>Contributi d'esercizio per gli anni 2026-2027</t>
  </si>
  <si>
    <t>Per i Cantoni BE e JU, il numero di abitanti e la superficie del Comune
di Moutier sono stati sottratti o aggiunti in base al cambio di Cantone.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</si>
</sst>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/>
    <xf numFmtId="0" fontId="0" fillId="0" borderId="7" xfId="0" applyBorder="1" applyAlignment="1">
      <alignment horizontal="center" vertical="center" wrapText="1"/>
    </xf>
    <xf numFmtId="3" fontId="0" fillId="0" borderId="0" xfId="0" applyNumberFormat="1" applyAlignment="1">
      <alignment horizontal="right" vertical="center" wrapText="1"/>
    </xf>
    <xf numFmtId="3" fontId="2" fillId="0" borderId="8" xfId="0" applyNumberFormat="1" applyFont="1" applyBorder="1" applyAlignment="1">
      <alignment horizontal="right" vertical="center" wrapText="1"/>
    </xf>
    <xf numFmtId="165" fontId="2" fillId="0" borderId="8" xfId="1" applyNumberFormat="1" applyFont="1" applyBorder="1"/>
    <xf numFmtId="0" fontId="2" fillId="0" borderId="12" xfId="0" applyFont="1" applyBorder="1" applyAlignment="1">
      <alignment horizontal="center" vertical="center" wrapText="1"/>
    </xf>
    <xf numFmtId="3" fontId="2" fillId="0" borderId="13" xfId="0" applyNumberFormat="1" applyFont="1" applyBorder="1" applyAlignment="1">
      <alignment horizontal="right" vertical="center" wrapText="1"/>
    </xf>
    <xf numFmtId="3" fontId="2" fillId="0" borderId="14" xfId="0" applyNumberFormat="1" applyFont="1" applyBorder="1" applyAlignment="1">
      <alignment horizontal="right" vertical="center" wrapText="1"/>
    </xf>
    <xf numFmtId="3" fontId="2" fillId="0" borderId="15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3" fontId="2" fillId="0" borderId="6" xfId="0" applyNumberFormat="1" applyFont="1" applyBorder="1" applyAlignment="1">
      <alignment horizontal="right" vertical="center" wrapText="1"/>
    </xf>
    <xf numFmtId="3" fontId="2" fillId="0" borderId="11" xfId="0" applyNumberFormat="1" applyFont="1" applyBorder="1" applyAlignment="1">
      <alignment horizontal="right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3" fontId="2" fillId="0" borderId="12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0" xfId="0" applyFont="1"/>
    <xf numFmtId="0" fontId="0" fillId="0" borderId="0" xfId="0" applyAlignment="1">
      <alignment horizontal="center" vertical="center" wrapText="1"/>
    </xf>
    <xf numFmtId="3" fontId="0" fillId="0" borderId="21" xfId="0" applyNumberFormat="1" applyBorder="1" applyAlignment="1">
      <alignment horizontal="right" vertical="center" wrapText="1"/>
    </xf>
    <xf numFmtId="0" fontId="0" fillId="2" borderId="0" xfId="0" applyFill="1" applyProtection="1">
      <protection locked="0"/>
    </xf>
    <xf numFmtId="0" fontId="0" fillId="3" borderId="0" xfId="0" applyFill="1" applyProtection="1">
      <protection locked="0"/>
    </xf>
    <xf numFmtId="3" fontId="0" fillId="2" borderId="0" xfId="0" applyNumberFormat="1" applyFill="1" applyAlignment="1" applyProtection="1">
      <alignment horizontal="right" vertical="center" wrapText="1"/>
      <protection locked="0"/>
    </xf>
    <xf numFmtId="3" fontId="0" fillId="3" borderId="0" xfId="0" applyNumberFormat="1" applyFill="1" applyAlignment="1" applyProtection="1">
      <alignment horizontal="right" vertical="center" wrapText="1"/>
      <protection locked="0"/>
    </xf>
    <xf numFmtId="3" fontId="0" fillId="0" borderId="22" xfId="0" applyNumberFormat="1" applyBorder="1" applyAlignment="1">
      <alignment horizontal="right" vertical="center" wrapText="1"/>
    </xf>
    <xf numFmtId="3" fontId="0" fillId="0" borderId="23" xfId="0" applyNumberFormat="1" applyBorder="1" applyAlignment="1">
      <alignment horizontal="right" vertical="center" wrapText="1"/>
    </xf>
    <xf numFmtId="3" fontId="0" fillId="3" borderId="0" xfId="0" applyNumberFormat="1" applyFill="1" applyProtection="1">
      <protection locked="0"/>
    </xf>
    <xf numFmtId="14" fontId="0" fillId="0" borderId="10" xfId="0" applyNumberFormat="1" applyBorder="1" applyAlignment="1">
      <alignment horizontal="center" vertical="center" wrapText="1"/>
    </xf>
    <xf numFmtId="16" fontId="0" fillId="0" borderId="0" xfId="0" quotePrefix="1" applyNumberFormat="1"/>
    <xf numFmtId="0" fontId="0" fillId="0" borderId="0" xfId="0" quotePrefix="1"/>
    <xf numFmtId="3" fontId="2" fillId="0" borderId="1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24" xfId="0" applyFont="1" applyBorder="1" applyAlignment="1">
      <alignment horizontal="left"/>
    </xf>
    <xf numFmtId="0" fontId="4" fillId="0" borderId="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451DB-0D8D-4C42-AB77-E2743B564F4A}">
  <dimension ref="A1:AI41"/>
  <sheetViews>
    <sheetView tabSelected="1" workbookViewId="0">
      <selection activeCell="D45" sqref="D45"/>
    </sheetView>
  </sheetViews>
  <sheetFormatPr baseColWidth="10" defaultRowHeight="15" x14ac:dyDescent="0.25"/>
  <cols>
    <col min="1" max="1" width="8.42578125" customWidth="1"/>
    <col min="2" max="2" width="10.85546875" customWidth="1"/>
    <col min="3" max="3" width="11.42578125" customWidth="1"/>
    <col min="4" max="4" width="11.28515625" bestFit="1" customWidth="1"/>
    <col min="5" max="5" width="12.7109375" bestFit="1" customWidth="1"/>
    <col min="6" max="6" width="11" customWidth="1"/>
    <col min="7" max="7" width="7.42578125" bestFit="1" customWidth="1"/>
    <col min="8" max="8" width="9.140625" style="2" bestFit="1" customWidth="1"/>
    <col min="9" max="9" width="14.5703125" style="2" hidden="1" customWidth="1"/>
    <col min="10" max="11" width="10.5703125" style="2" hidden="1" customWidth="1"/>
    <col min="12" max="12" width="10.7109375" hidden="1" customWidth="1"/>
    <col min="13" max="13" width="10" hidden="1" customWidth="1"/>
    <col min="14" max="14" width="10.42578125" hidden="1" customWidth="1"/>
    <col min="15" max="15" width="14.5703125" style="2" hidden="1" customWidth="1"/>
    <col min="16" max="16" width="10.7109375" hidden="1" customWidth="1"/>
    <col min="17" max="17" width="10" hidden="1" customWidth="1"/>
    <col min="18" max="18" width="7.42578125" hidden="1" customWidth="1"/>
    <col min="19" max="19" width="14.7109375" style="2" hidden="1" customWidth="1"/>
    <col min="20" max="20" width="10.7109375" hidden="1" customWidth="1"/>
    <col min="21" max="21" width="10" hidden="1" customWidth="1"/>
    <col min="22" max="22" width="7.42578125" hidden="1" customWidth="1"/>
    <col min="23" max="23" width="14.5703125" style="2" hidden="1" customWidth="1"/>
    <col min="24" max="24" width="10.7109375" hidden="1" customWidth="1"/>
    <col min="25" max="25" width="10" hidden="1" customWidth="1"/>
    <col min="26" max="26" width="7.42578125" hidden="1" customWidth="1"/>
    <col min="27" max="27" width="14.7109375" style="2" hidden="1" customWidth="1"/>
    <col min="28" max="28" width="10.7109375" hidden="1" customWidth="1"/>
    <col min="29" max="29" width="10" hidden="1" customWidth="1"/>
    <col min="30" max="30" width="7.42578125" hidden="1" customWidth="1"/>
    <col min="31" max="31" width="14.5703125" style="2" hidden="1" customWidth="1"/>
    <col min="32" max="32" width="10.7109375" hidden="1" customWidth="1"/>
    <col min="33" max="33" width="10" hidden="1" customWidth="1"/>
    <col min="34" max="34" width="7.42578125" hidden="1" customWidth="1"/>
    <col min="35" max="35" width="14.7109375" style="2" hidden="1" customWidth="1"/>
  </cols>
  <sheetData>
    <row r="1" spans="1:35" ht="23.25" x14ac:dyDescent="0.35">
      <c r="A1" s="1" t="s">
        <v>57</v>
      </c>
      <c r="B1" s="1"/>
    </row>
    <row r="2" spans="1:35" ht="15" customHeight="1" x14ac:dyDescent="0.25">
      <c r="A2" s="45" t="s">
        <v>50</v>
      </c>
      <c r="B2" s="45"/>
      <c r="C2" s="45"/>
      <c r="D2" s="45"/>
      <c r="E2" s="45"/>
      <c r="F2" s="45"/>
      <c r="G2" s="45"/>
      <c r="H2" s="45"/>
      <c r="I2" s="46"/>
      <c r="J2" s="47" t="s">
        <v>47</v>
      </c>
      <c r="K2" s="48"/>
      <c r="L2" s="54" t="s">
        <v>52</v>
      </c>
      <c r="M2" s="55"/>
      <c r="N2" s="55"/>
      <c r="O2" s="55"/>
      <c r="P2" s="55"/>
      <c r="Q2" s="55"/>
      <c r="R2" s="55"/>
      <c r="S2" s="56"/>
      <c r="T2" s="54" t="s">
        <v>53</v>
      </c>
      <c r="U2" s="55"/>
      <c r="V2" s="55"/>
      <c r="W2" s="55"/>
      <c r="X2" s="55"/>
      <c r="Y2" s="55"/>
      <c r="Z2" s="55"/>
      <c r="AA2" s="56"/>
      <c r="AB2" s="54" t="s">
        <v>54</v>
      </c>
      <c r="AC2" s="55"/>
      <c r="AD2" s="55"/>
      <c r="AE2" s="55"/>
      <c r="AF2" s="55"/>
      <c r="AG2" s="55"/>
      <c r="AH2" s="55"/>
      <c r="AI2" s="56"/>
    </row>
    <row r="3" spans="1:35" ht="15.75" customHeight="1" thickBot="1" x14ac:dyDescent="0.3">
      <c r="C3" s="60"/>
      <c r="D3" s="60"/>
      <c r="E3" s="60"/>
      <c r="F3" s="60"/>
      <c r="G3" s="60"/>
      <c r="H3" s="60"/>
      <c r="I3" s="20"/>
      <c r="J3" s="49"/>
      <c r="K3" s="50"/>
      <c r="L3" s="51" t="s">
        <v>38</v>
      </c>
      <c r="M3" s="52"/>
      <c r="N3" s="52"/>
      <c r="O3" s="53"/>
      <c r="P3" s="51" t="s">
        <v>39</v>
      </c>
      <c r="Q3" s="52"/>
      <c r="R3" s="52"/>
      <c r="S3" s="53"/>
      <c r="T3" s="51" t="s">
        <v>38</v>
      </c>
      <c r="U3" s="52"/>
      <c r="V3" s="52"/>
      <c r="W3" s="53"/>
      <c r="X3" s="51" t="s">
        <v>39</v>
      </c>
      <c r="Y3" s="52"/>
      <c r="Z3" s="52"/>
      <c r="AA3" s="53"/>
      <c r="AB3" s="51" t="s">
        <v>38</v>
      </c>
      <c r="AC3" s="52"/>
      <c r="AD3" s="52"/>
      <c r="AE3" s="53"/>
      <c r="AF3" s="51" t="s">
        <v>39</v>
      </c>
      <c r="AG3" s="52"/>
      <c r="AH3" s="52"/>
      <c r="AI3" s="53"/>
    </row>
    <row r="4" spans="1:35" ht="60" x14ac:dyDescent="0.25">
      <c r="A4" s="57" t="s">
        <v>32</v>
      </c>
      <c r="B4" s="3" t="s">
        <v>33</v>
      </c>
      <c r="C4" s="3" t="s">
        <v>34</v>
      </c>
      <c r="D4" s="3" t="s">
        <v>37</v>
      </c>
      <c r="E4" s="3" t="s">
        <v>35</v>
      </c>
      <c r="F4" s="3" t="s">
        <v>35</v>
      </c>
      <c r="G4" s="3" t="s">
        <v>35</v>
      </c>
      <c r="H4" s="4" t="s">
        <v>0</v>
      </c>
      <c r="I4" s="4" t="s">
        <v>46</v>
      </c>
      <c r="J4" s="3" t="s">
        <v>35</v>
      </c>
      <c r="K4" s="23" t="s">
        <v>35</v>
      </c>
      <c r="L4" s="18" t="s">
        <v>33</v>
      </c>
      <c r="M4" s="3" t="s">
        <v>30</v>
      </c>
      <c r="N4" s="3" t="s">
        <v>30</v>
      </c>
      <c r="O4" s="28" t="s">
        <v>48</v>
      </c>
      <c r="P4" s="29" t="s">
        <v>33</v>
      </c>
      <c r="Q4" s="30" t="s">
        <v>30</v>
      </c>
      <c r="R4" s="30" t="s">
        <v>30</v>
      </c>
      <c r="S4" s="28" t="s">
        <v>49</v>
      </c>
      <c r="T4" s="18" t="s">
        <v>33</v>
      </c>
      <c r="U4" s="3" t="s">
        <v>30</v>
      </c>
      <c r="V4" s="3" t="s">
        <v>30</v>
      </c>
      <c r="W4" s="28" t="s">
        <v>48</v>
      </c>
      <c r="X4" s="29" t="s">
        <v>33</v>
      </c>
      <c r="Y4" s="30" t="s">
        <v>30</v>
      </c>
      <c r="Z4" s="30" t="s">
        <v>30</v>
      </c>
      <c r="AA4" s="28" t="s">
        <v>49</v>
      </c>
      <c r="AB4" s="29" t="s">
        <v>33</v>
      </c>
      <c r="AC4" s="30" t="s">
        <v>30</v>
      </c>
      <c r="AD4" s="30" t="s">
        <v>30</v>
      </c>
      <c r="AE4" s="28" t="s">
        <v>48</v>
      </c>
      <c r="AF4" s="29" t="s">
        <v>33</v>
      </c>
      <c r="AG4" s="30" t="s">
        <v>30</v>
      </c>
      <c r="AH4" s="30" t="s">
        <v>30</v>
      </c>
      <c r="AI4" s="28" t="s">
        <v>49</v>
      </c>
    </row>
    <row r="5" spans="1:35" ht="15" customHeight="1" x14ac:dyDescent="0.25">
      <c r="A5" s="58"/>
      <c r="B5" s="5" t="s">
        <v>36</v>
      </c>
      <c r="C5" s="5" t="s">
        <v>36</v>
      </c>
      <c r="D5" s="5" t="s">
        <v>1</v>
      </c>
      <c r="E5" s="5" t="s">
        <v>34</v>
      </c>
      <c r="F5" s="5" t="s">
        <v>37</v>
      </c>
      <c r="G5" s="5" t="s">
        <v>45</v>
      </c>
      <c r="H5" s="6" t="s">
        <v>2</v>
      </c>
      <c r="I5" s="6" t="s">
        <v>2</v>
      </c>
      <c r="J5" s="5" t="s">
        <v>34</v>
      </c>
      <c r="K5" s="5" t="s">
        <v>37</v>
      </c>
      <c r="L5" s="19" t="s">
        <v>36</v>
      </c>
      <c r="M5" s="5" t="s">
        <v>34</v>
      </c>
      <c r="N5" s="5" t="s">
        <v>37</v>
      </c>
      <c r="O5" s="6" t="s">
        <v>2</v>
      </c>
      <c r="P5" s="19" t="s">
        <v>36</v>
      </c>
      <c r="Q5" s="5" t="s">
        <v>34</v>
      </c>
      <c r="R5" s="5" t="s">
        <v>37</v>
      </c>
      <c r="S5" s="6" t="s">
        <v>2</v>
      </c>
      <c r="T5" s="19" t="s">
        <v>36</v>
      </c>
      <c r="U5" s="5" t="s">
        <v>34</v>
      </c>
      <c r="V5" s="5" t="s">
        <v>37</v>
      </c>
      <c r="W5" s="6" t="s">
        <v>2</v>
      </c>
      <c r="X5" s="19" t="s">
        <v>36</v>
      </c>
      <c r="Y5" s="5" t="s">
        <v>34</v>
      </c>
      <c r="Z5" s="5" t="s">
        <v>37</v>
      </c>
      <c r="AA5" s="6" t="s">
        <v>2</v>
      </c>
      <c r="AB5" s="19" t="s">
        <v>36</v>
      </c>
      <c r="AC5" s="5" t="s">
        <v>34</v>
      </c>
      <c r="AD5" s="5" t="s">
        <v>37</v>
      </c>
      <c r="AE5" s="6" t="s">
        <v>2</v>
      </c>
      <c r="AF5" s="19" t="s">
        <v>31</v>
      </c>
      <c r="AG5" s="5" t="s">
        <v>34</v>
      </c>
      <c r="AH5" s="5" t="s">
        <v>37</v>
      </c>
      <c r="AI5" s="6" t="s">
        <v>2</v>
      </c>
    </row>
    <row r="6" spans="1:35" ht="15.75" thickBot="1" x14ac:dyDescent="0.3">
      <c r="A6" s="59"/>
      <c r="B6" s="41">
        <v>45292</v>
      </c>
      <c r="C6" s="41" t="s">
        <v>51</v>
      </c>
      <c r="D6" s="41" t="s">
        <v>55</v>
      </c>
      <c r="E6" s="7" t="s">
        <v>2</v>
      </c>
      <c r="F6" s="7" t="s">
        <v>2</v>
      </c>
      <c r="G6" s="7" t="s">
        <v>2</v>
      </c>
      <c r="H6" s="8"/>
      <c r="I6" s="8"/>
      <c r="J6" s="7" t="s">
        <v>2</v>
      </c>
      <c r="K6" s="24" t="s">
        <v>2</v>
      </c>
      <c r="L6" s="25" t="s">
        <v>40</v>
      </c>
      <c r="M6" s="7" t="s">
        <v>36</v>
      </c>
      <c r="N6" s="7" t="s">
        <v>1</v>
      </c>
      <c r="O6" s="9"/>
      <c r="P6" s="25" t="s">
        <v>40</v>
      </c>
      <c r="Q6" s="7" t="s">
        <v>36</v>
      </c>
      <c r="R6" s="7" t="s">
        <v>1</v>
      </c>
      <c r="S6" s="9"/>
      <c r="T6" s="25" t="s">
        <v>40</v>
      </c>
      <c r="U6" s="7" t="s">
        <v>36</v>
      </c>
      <c r="V6" s="7" t="s">
        <v>1</v>
      </c>
      <c r="W6" s="9"/>
      <c r="X6" s="25" t="s">
        <v>40</v>
      </c>
      <c r="Y6" s="7" t="s">
        <v>36</v>
      </c>
      <c r="Z6" s="7" t="s">
        <v>1</v>
      </c>
      <c r="AA6" s="9"/>
      <c r="AB6" s="25" t="s">
        <v>40</v>
      </c>
      <c r="AC6" s="7" t="s">
        <v>36</v>
      </c>
      <c r="AD6" s="7" t="s">
        <v>1</v>
      </c>
      <c r="AE6" s="9"/>
      <c r="AF6" s="25" t="s">
        <v>40</v>
      </c>
      <c r="AG6" s="7" t="s">
        <v>36</v>
      </c>
      <c r="AH6" s="7" t="s">
        <v>1</v>
      </c>
      <c r="AI6" s="9"/>
    </row>
    <row r="7" spans="1:35" x14ac:dyDescent="0.25">
      <c r="A7" s="10" t="s">
        <v>3</v>
      </c>
      <c r="B7" s="32">
        <v>197</v>
      </c>
      <c r="C7" s="11">
        <v>711232</v>
      </c>
      <c r="D7" s="11">
        <v>140380</v>
      </c>
      <c r="E7" s="11">
        <f t="shared" ref="E7:E31" si="0">E$33/$C$33*C7</f>
        <v>217838.0637941508</v>
      </c>
      <c r="F7" s="11">
        <f t="shared" ref="F7:F31" si="1">F$33/$D$33*D7</f>
        <v>30598.173438570913</v>
      </c>
      <c r="G7" s="11">
        <v>34615</v>
      </c>
      <c r="H7" s="12">
        <f>E7+F7+G7</f>
        <v>283051.2372327217</v>
      </c>
      <c r="I7" s="21">
        <f>$H7/2</f>
        <v>141525.61861636085</v>
      </c>
      <c r="J7" s="11">
        <f>I7*0.7</f>
        <v>99067.933031452587</v>
      </c>
      <c r="K7" s="33">
        <f>I7*0.3</f>
        <v>42457.685584908257</v>
      </c>
      <c r="L7" s="34"/>
      <c r="M7" s="35"/>
      <c r="N7" s="35"/>
      <c r="O7" s="13">
        <f>IF($L7&lt;&gt;0,(($M7*$J7/$C7)+($N7*$K7/$D7)),0)</f>
        <v>0</v>
      </c>
      <c r="P7" s="34"/>
      <c r="Q7" s="35"/>
      <c r="R7" s="35"/>
      <c r="S7" s="13">
        <f>IF($P7&gt;$L7,(($Q7-$M7)*($J7/2)/$C7)+(($R7-$N7)*($K7/2)/$D7),0)</f>
        <v>0</v>
      </c>
      <c r="T7" s="34"/>
      <c r="U7" s="35"/>
      <c r="V7" s="35"/>
      <c r="W7" s="13">
        <f t="shared" ref="W7:W9" si="2">IF($T7&lt;&gt;0,(($U7*$J7/$C7)+($V7*$K7/$D7)),0)</f>
        <v>0</v>
      </c>
      <c r="X7" s="36"/>
      <c r="Y7" s="37"/>
      <c r="Z7" s="37"/>
      <c r="AA7" s="13">
        <f t="shared" ref="AA7:AA9" si="3">IF($X7&gt;$T7,(($Y7-$U7)*($J7/2)/$C7)+(($Z7-$V7)*($K7/2)/$D7),0)</f>
        <v>0</v>
      </c>
      <c r="AB7" s="36"/>
      <c r="AC7" s="37"/>
      <c r="AD7" s="37"/>
      <c r="AE7" s="13">
        <f t="shared" ref="AE7:AE9" si="4">IF($AB7&lt;&gt;0,(($AC7*$J7/$C7)+($AD7*$K7/$D7)),0)</f>
        <v>0</v>
      </c>
      <c r="AF7" s="36"/>
      <c r="AG7" s="37"/>
      <c r="AH7" s="37"/>
      <c r="AI7" s="13">
        <f t="shared" ref="AI7:AI9" si="5">IF($AF7&gt;$AB7,(($AG7-$AC7)*($J7/2)/$C7)+(($AH7-$AD7)*($K7/2)/$D7),0)</f>
        <v>0</v>
      </c>
    </row>
    <row r="8" spans="1:35" x14ac:dyDescent="0.25">
      <c r="A8" s="10" t="s">
        <v>4</v>
      </c>
      <c r="B8" s="32">
        <v>6</v>
      </c>
      <c r="C8" s="11">
        <v>16416</v>
      </c>
      <c r="D8" s="11">
        <v>17248</v>
      </c>
      <c r="E8" s="11">
        <f t="shared" si="0"/>
        <v>5027.9369534058924</v>
      </c>
      <c r="F8" s="11">
        <f t="shared" si="1"/>
        <v>3759.4906359059059</v>
      </c>
      <c r="G8" s="11">
        <v>34615</v>
      </c>
      <c r="H8" s="12">
        <f t="shared" ref="H8:H32" si="6">E8+F8+G8</f>
        <v>43402.427589311803</v>
      </c>
      <c r="I8" s="12">
        <f t="shared" ref="I8:I32" si="7">$H8/2</f>
        <v>21701.213794655901</v>
      </c>
      <c r="J8" s="11">
        <f t="shared" ref="J8:J32" si="8">I8*0.7</f>
        <v>15190.84965625913</v>
      </c>
      <c r="K8" s="38">
        <f t="shared" ref="K8:K32" si="9">I8*0.3</f>
        <v>6510.3641383967706</v>
      </c>
      <c r="L8" s="34"/>
      <c r="M8" s="35"/>
      <c r="N8" s="35"/>
      <c r="O8" s="13">
        <f t="shared" ref="O8:O32" si="10">IF($L8&lt;&gt;0,(($M8*$J8/$C8)+($N8*$K8/$D8)),0)</f>
        <v>0</v>
      </c>
      <c r="P8" s="34"/>
      <c r="Q8" s="35"/>
      <c r="R8" s="35"/>
      <c r="S8" s="13">
        <f t="shared" ref="S8:S32" si="11">IF($P8&gt;$L8,(($Q8-$M8)*($J8/2)/$C8)+(($R8-$N8)*($K8/2)/$D8),0)</f>
        <v>0</v>
      </c>
      <c r="T8" s="34"/>
      <c r="U8" s="35"/>
      <c r="V8" s="35"/>
      <c r="W8" s="13">
        <f t="shared" si="2"/>
        <v>0</v>
      </c>
      <c r="X8" s="36"/>
      <c r="Y8" s="37"/>
      <c r="Z8" s="37"/>
      <c r="AA8" s="13">
        <f t="shared" si="3"/>
        <v>0</v>
      </c>
      <c r="AB8" s="36"/>
      <c r="AC8" s="37"/>
      <c r="AD8" s="37"/>
      <c r="AE8" s="13">
        <f t="shared" si="4"/>
        <v>0</v>
      </c>
      <c r="AF8" s="36"/>
      <c r="AG8" s="37"/>
      <c r="AH8" s="37"/>
      <c r="AI8" s="13">
        <f t="shared" si="5"/>
        <v>0</v>
      </c>
    </row>
    <row r="9" spans="1:35" x14ac:dyDescent="0.25">
      <c r="A9" s="10" t="s">
        <v>5</v>
      </c>
      <c r="B9" s="32">
        <v>20</v>
      </c>
      <c r="C9" s="11">
        <v>55759</v>
      </c>
      <c r="D9" s="11">
        <v>24284</v>
      </c>
      <c r="E9" s="11">
        <f t="shared" si="0"/>
        <v>17078.017579493127</v>
      </c>
      <c r="F9" s="11">
        <f t="shared" si="1"/>
        <v>5293.1047427144613</v>
      </c>
      <c r="G9" s="11">
        <v>34615</v>
      </c>
      <c r="H9" s="12">
        <f t="shared" si="6"/>
        <v>56986.122322207593</v>
      </c>
      <c r="I9" s="12">
        <f t="shared" si="7"/>
        <v>28493.061161103797</v>
      </c>
      <c r="J9" s="11">
        <f t="shared" si="8"/>
        <v>19945.142812772658</v>
      </c>
      <c r="K9" s="38">
        <f t="shared" si="9"/>
        <v>8547.918348331139</v>
      </c>
      <c r="L9" s="34"/>
      <c r="M9" s="35"/>
      <c r="N9" s="35"/>
      <c r="O9" s="13">
        <f t="shared" si="10"/>
        <v>0</v>
      </c>
      <c r="P9" s="34"/>
      <c r="Q9" s="35"/>
      <c r="R9" s="35"/>
      <c r="S9" s="13">
        <f t="shared" si="11"/>
        <v>0</v>
      </c>
      <c r="T9" s="34"/>
      <c r="U9" s="35"/>
      <c r="V9" s="35"/>
      <c r="W9" s="13">
        <f t="shared" si="2"/>
        <v>0</v>
      </c>
      <c r="X9" s="36"/>
      <c r="Y9" s="37"/>
      <c r="Z9" s="37"/>
      <c r="AA9" s="13">
        <f t="shared" si="3"/>
        <v>0</v>
      </c>
      <c r="AB9" s="36"/>
      <c r="AC9" s="37"/>
      <c r="AD9" s="37"/>
      <c r="AE9" s="13">
        <f t="shared" si="4"/>
        <v>0</v>
      </c>
      <c r="AF9" s="36"/>
      <c r="AG9" s="37"/>
      <c r="AH9" s="37"/>
      <c r="AI9" s="13">
        <f t="shared" si="5"/>
        <v>0</v>
      </c>
    </row>
    <row r="10" spans="1:35" x14ac:dyDescent="0.25">
      <c r="A10" s="10" t="s">
        <v>6</v>
      </c>
      <c r="B10" s="32">
        <v>335</v>
      </c>
      <c r="C10" s="11">
        <v>1044248</v>
      </c>
      <c r="D10" s="11">
        <v>593889</v>
      </c>
      <c r="E10" s="11">
        <f t="shared" si="0"/>
        <v>319835.10646443692</v>
      </c>
      <c r="F10" s="11">
        <f t="shared" si="1"/>
        <v>129448.059732579</v>
      </c>
      <c r="G10" s="11">
        <v>34615</v>
      </c>
      <c r="H10" s="12">
        <f t="shared" si="6"/>
        <v>483898.1661970159</v>
      </c>
      <c r="I10" s="12">
        <f t="shared" si="7"/>
        <v>241949.08309850795</v>
      </c>
      <c r="J10" s="11">
        <f t="shared" si="8"/>
        <v>169364.35816895554</v>
      </c>
      <c r="K10" s="38">
        <f t="shared" si="9"/>
        <v>72584.72492955238</v>
      </c>
      <c r="L10" s="36"/>
      <c r="M10" s="37"/>
      <c r="N10" s="37"/>
      <c r="O10" s="13">
        <f t="shared" si="10"/>
        <v>0</v>
      </c>
      <c r="P10" s="36"/>
      <c r="Q10" s="37"/>
      <c r="R10" s="37"/>
      <c r="S10" s="13">
        <f t="shared" si="11"/>
        <v>0</v>
      </c>
      <c r="T10" s="36"/>
      <c r="U10" s="37"/>
      <c r="V10" s="37"/>
      <c r="W10" s="13">
        <f>IF($T10&lt;&gt;0,(($U10*$J10/$C10)+($V10*$K10/$D10)),0)</f>
        <v>0</v>
      </c>
      <c r="X10" s="36"/>
      <c r="Y10" s="37"/>
      <c r="Z10" s="37"/>
      <c r="AA10" s="13">
        <f>IF($X10&gt;$T10,(($Y10-$U10)*($J10/2)/$C10)+(($Z10-$V10)*($K10/2)/$D10),0)</f>
        <v>0</v>
      </c>
      <c r="AB10" s="36"/>
      <c r="AC10" s="37"/>
      <c r="AD10" s="37"/>
      <c r="AE10" s="13">
        <f>IF($AB10&lt;&gt;0,(($AC10*$J10/$C10)+($AD10*$K10/$D10)),0)</f>
        <v>0</v>
      </c>
      <c r="AF10" s="36"/>
      <c r="AG10" s="37"/>
      <c r="AH10" s="37"/>
      <c r="AI10" s="13">
        <f>IF($AF10&gt;$AB10,(($AG10-$AC10)*($J10/2)/$C10)+(($AH10-$AD10)*($K10/2)/$D10),0)</f>
        <v>0</v>
      </c>
    </row>
    <row r="11" spans="1:35" x14ac:dyDescent="0.25">
      <c r="A11" s="10" t="s">
        <v>7</v>
      </c>
      <c r="B11" s="32">
        <v>86</v>
      </c>
      <c r="C11" s="11">
        <v>294417</v>
      </c>
      <c r="D11" s="11">
        <v>51767</v>
      </c>
      <c r="E11" s="11">
        <f t="shared" si="0"/>
        <v>90174.836379806453</v>
      </c>
      <c r="F11" s="11">
        <f t="shared" si="1"/>
        <v>11283.485143143613</v>
      </c>
      <c r="G11" s="11">
        <v>34615</v>
      </c>
      <c r="H11" s="12">
        <f t="shared" si="6"/>
        <v>136073.32152295008</v>
      </c>
      <c r="I11" s="12">
        <f t="shared" si="7"/>
        <v>68036.660761475039</v>
      </c>
      <c r="J11" s="11">
        <f t="shared" si="8"/>
        <v>47625.662533032526</v>
      </c>
      <c r="K11" s="38">
        <f t="shared" si="9"/>
        <v>20410.99822844251</v>
      </c>
      <c r="L11" s="34"/>
      <c r="M11" s="35"/>
      <c r="N11" s="35"/>
      <c r="O11" s="13">
        <f t="shared" si="10"/>
        <v>0</v>
      </c>
      <c r="P11" s="34"/>
      <c r="Q11" s="35"/>
      <c r="R11" s="35"/>
      <c r="S11" s="13">
        <f t="shared" si="11"/>
        <v>0</v>
      </c>
      <c r="T11" s="34"/>
      <c r="U11" s="35"/>
      <c r="V11" s="35"/>
      <c r="W11" s="13">
        <f t="shared" ref="W11:W32" si="12">IF($T11&lt;&gt;0,(($U11*$J11/$C11)+($V11*$K11/$D11)),0)</f>
        <v>0</v>
      </c>
      <c r="X11" s="36"/>
      <c r="Y11" s="37"/>
      <c r="Z11" s="37"/>
      <c r="AA11" s="13">
        <f t="shared" ref="AA11:AA32" si="13">IF($X11&gt;$T11,(($Y11-$U11)*($J11/2)/$C11)+(($Z11-$V11)*($K11/2)/$D11),0)</f>
        <v>0</v>
      </c>
      <c r="AB11" s="36"/>
      <c r="AC11" s="37"/>
      <c r="AD11" s="37"/>
      <c r="AE11" s="13">
        <f t="shared" ref="AE11:AE32" si="14">IF($AB11&lt;&gt;0,(($AC11*$J11/$C11)+($AD11*$K11/$D11)),0)</f>
        <v>0</v>
      </c>
      <c r="AF11" s="36"/>
      <c r="AG11" s="37"/>
      <c r="AH11" s="37"/>
      <c r="AI11" s="13">
        <f t="shared" ref="AI11:AI32" si="15">IF($AF11&gt;$AB11,(($AG11-$AC11)*($J11/2)/$C11)+(($AH11-$AD11)*($K11/2)/$D11),0)</f>
        <v>0</v>
      </c>
    </row>
    <row r="12" spans="1:35" x14ac:dyDescent="0.25">
      <c r="A12" s="10" t="s">
        <v>8</v>
      </c>
      <c r="B12" s="32">
        <v>3</v>
      </c>
      <c r="C12" s="11">
        <v>196786</v>
      </c>
      <c r="D12" s="11">
        <v>3695</v>
      </c>
      <c r="E12" s="11">
        <f t="shared" si="0"/>
        <v>60272.149202785818</v>
      </c>
      <c r="F12" s="11">
        <f t="shared" si="1"/>
        <v>805.38716950790365</v>
      </c>
      <c r="G12" s="11">
        <v>34615</v>
      </c>
      <c r="H12" s="12">
        <f t="shared" si="6"/>
        <v>95692.536372293718</v>
      </c>
      <c r="I12" s="12">
        <f t="shared" si="7"/>
        <v>47846.268186146859</v>
      </c>
      <c r="J12" s="11">
        <f t="shared" si="8"/>
        <v>33492.387730302798</v>
      </c>
      <c r="K12" s="38">
        <f t="shared" si="9"/>
        <v>14353.880455844057</v>
      </c>
      <c r="L12" s="34"/>
      <c r="M12" s="35"/>
      <c r="N12" s="35"/>
      <c r="O12" s="13">
        <f t="shared" si="10"/>
        <v>0</v>
      </c>
      <c r="P12" s="34"/>
      <c r="Q12" s="35"/>
      <c r="R12" s="35"/>
      <c r="S12" s="13">
        <f t="shared" si="11"/>
        <v>0</v>
      </c>
      <c r="T12" s="34"/>
      <c r="U12" s="35"/>
      <c r="V12" s="35"/>
      <c r="W12" s="13">
        <f t="shared" si="12"/>
        <v>0</v>
      </c>
      <c r="X12" s="36"/>
      <c r="Y12" s="37"/>
      <c r="Z12" s="37"/>
      <c r="AA12" s="13">
        <f t="shared" si="13"/>
        <v>0</v>
      </c>
      <c r="AB12" s="36"/>
      <c r="AC12" s="37"/>
      <c r="AD12" s="37"/>
      <c r="AE12" s="13">
        <f t="shared" si="14"/>
        <v>0</v>
      </c>
      <c r="AF12" s="36"/>
      <c r="AG12" s="37"/>
      <c r="AH12" s="37"/>
      <c r="AI12" s="13">
        <f t="shared" si="15"/>
        <v>0</v>
      </c>
    </row>
    <row r="13" spans="1:35" x14ac:dyDescent="0.25">
      <c r="A13" s="10" t="s">
        <v>9</v>
      </c>
      <c r="B13" s="32">
        <v>126</v>
      </c>
      <c r="C13" s="11">
        <v>334465</v>
      </c>
      <c r="D13" s="11">
        <v>167243</v>
      </c>
      <c r="E13" s="11">
        <f t="shared" si="0"/>
        <v>102440.84631584441</v>
      </c>
      <c r="F13" s="11">
        <f t="shared" si="1"/>
        <v>36453.414449258547</v>
      </c>
      <c r="G13" s="11">
        <v>34615</v>
      </c>
      <c r="H13" s="12">
        <f t="shared" si="6"/>
        <v>173509.26076510295</v>
      </c>
      <c r="I13" s="12">
        <f t="shared" si="7"/>
        <v>86754.630382551477</v>
      </c>
      <c r="J13" s="11">
        <f t="shared" si="8"/>
        <v>60728.241267786027</v>
      </c>
      <c r="K13" s="38">
        <f t="shared" si="9"/>
        <v>26026.389114765443</v>
      </c>
      <c r="L13" s="34"/>
      <c r="M13" s="35"/>
      <c r="N13" s="35"/>
      <c r="O13" s="13">
        <f t="shared" si="10"/>
        <v>0</v>
      </c>
      <c r="P13" s="34"/>
      <c r="Q13" s="35"/>
      <c r="R13" s="35"/>
      <c r="S13" s="13">
        <f t="shared" si="11"/>
        <v>0</v>
      </c>
      <c r="T13" s="34"/>
      <c r="U13" s="35"/>
      <c r="V13" s="35"/>
      <c r="W13" s="13">
        <f t="shared" si="12"/>
        <v>0</v>
      </c>
      <c r="X13" s="36"/>
      <c r="Y13" s="37"/>
      <c r="Z13" s="37"/>
      <c r="AA13" s="13">
        <f t="shared" si="13"/>
        <v>0</v>
      </c>
      <c r="AB13" s="36"/>
      <c r="AC13" s="37"/>
      <c r="AD13" s="37"/>
      <c r="AE13" s="13">
        <f t="shared" si="14"/>
        <v>0</v>
      </c>
      <c r="AF13" s="36"/>
      <c r="AG13" s="37"/>
      <c r="AH13" s="37"/>
      <c r="AI13" s="13">
        <f t="shared" si="15"/>
        <v>0</v>
      </c>
    </row>
    <row r="14" spans="1:35" x14ac:dyDescent="0.25">
      <c r="A14" s="10" t="s">
        <v>10</v>
      </c>
      <c r="B14" s="32">
        <v>45</v>
      </c>
      <c r="C14" s="11">
        <v>514114</v>
      </c>
      <c r="D14" s="11">
        <v>28249</v>
      </c>
      <c r="E14" s="11">
        <f t="shared" si="0"/>
        <v>157464.2287319272</v>
      </c>
      <c r="F14" s="11">
        <f t="shared" si="1"/>
        <v>6157.3429367872186</v>
      </c>
      <c r="G14" s="11">
        <v>34615</v>
      </c>
      <c r="H14" s="12">
        <f t="shared" si="6"/>
        <v>198236.57166871443</v>
      </c>
      <c r="I14" s="12">
        <f t="shared" si="7"/>
        <v>99118.285834357215</v>
      </c>
      <c r="J14" s="11">
        <f t="shared" si="8"/>
        <v>69382.800084050046</v>
      </c>
      <c r="K14" s="38">
        <f t="shared" si="9"/>
        <v>29735.485750307162</v>
      </c>
      <c r="L14" s="34"/>
      <c r="M14" s="35"/>
      <c r="N14" s="35"/>
      <c r="O14" s="13">
        <f t="shared" si="10"/>
        <v>0</v>
      </c>
      <c r="P14" s="34"/>
      <c r="Q14" s="35"/>
      <c r="R14" s="35"/>
      <c r="S14" s="13">
        <f t="shared" si="11"/>
        <v>0</v>
      </c>
      <c r="T14" s="34"/>
      <c r="U14" s="35"/>
      <c r="V14" s="35"/>
      <c r="W14" s="13">
        <f t="shared" si="12"/>
        <v>0</v>
      </c>
      <c r="X14" s="36"/>
      <c r="Y14" s="37"/>
      <c r="Z14" s="37"/>
      <c r="AA14" s="13">
        <f t="shared" si="13"/>
        <v>0</v>
      </c>
      <c r="AB14" s="36"/>
      <c r="AC14" s="37"/>
      <c r="AD14" s="37"/>
      <c r="AE14" s="13">
        <f t="shared" si="14"/>
        <v>0</v>
      </c>
      <c r="AF14" s="36"/>
      <c r="AG14" s="37"/>
      <c r="AH14" s="37"/>
      <c r="AI14" s="13">
        <f t="shared" si="15"/>
        <v>0</v>
      </c>
    </row>
    <row r="15" spans="1:35" x14ac:dyDescent="0.25">
      <c r="A15" s="10" t="s">
        <v>11</v>
      </c>
      <c r="B15" s="32">
        <v>3</v>
      </c>
      <c r="C15" s="11">
        <v>41471</v>
      </c>
      <c r="D15" s="11">
        <v>68531</v>
      </c>
      <c r="E15" s="11">
        <f t="shared" si="0"/>
        <v>12701.850231158367</v>
      </c>
      <c r="F15" s="11">
        <f t="shared" si="1"/>
        <v>14937.479868348079</v>
      </c>
      <c r="G15" s="11">
        <v>34615</v>
      </c>
      <c r="H15" s="12">
        <f t="shared" si="6"/>
        <v>62254.330099506449</v>
      </c>
      <c r="I15" s="12">
        <f t="shared" si="7"/>
        <v>31127.165049753225</v>
      </c>
      <c r="J15" s="11">
        <f t="shared" si="8"/>
        <v>21789.015534827256</v>
      </c>
      <c r="K15" s="38">
        <f t="shared" si="9"/>
        <v>9338.1495149259663</v>
      </c>
      <c r="L15" s="34"/>
      <c r="M15" s="35"/>
      <c r="N15" s="35"/>
      <c r="O15" s="13">
        <f t="shared" si="10"/>
        <v>0</v>
      </c>
      <c r="P15" s="34"/>
      <c r="Q15" s="35"/>
      <c r="R15" s="35"/>
      <c r="S15" s="13">
        <f t="shared" si="11"/>
        <v>0</v>
      </c>
      <c r="T15" s="34"/>
      <c r="U15" s="35"/>
      <c r="V15" s="35"/>
      <c r="W15" s="13">
        <f t="shared" si="12"/>
        <v>0</v>
      </c>
      <c r="X15" s="36"/>
      <c r="Y15" s="37"/>
      <c r="Z15" s="37"/>
      <c r="AA15" s="13">
        <f t="shared" si="13"/>
        <v>0</v>
      </c>
      <c r="AB15" s="36"/>
      <c r="AC15" s="37"/>
      <c r="AD15" s="37"/>
      <c r="AE15" s="13">
        <f t="shared" si="14"/>
        <v>0</v>
      </c>
      <c r="AF15" s="36"/>
      <c r="AG15" s="37"/>
      <c r="AH15" s="37"/>
      <c r="AI15" s="13">
        <f t="shared" si="15"/>
        <v>0</v>
      </c>
    </row>
    <row r="16" spans="1:35" x14ac:dyDescent="0.25">
      <c r="A16" s="10" t="s">
        <v>12</v>
      </c>
      <c r="B16" s="32">
        <v>101</v>
      </c>
      <c r="C16" s="11">
        <v>202538</v>
      </c>
      <c r="D16" s="11">
        <v>710530</v>
      </c>
      <c r="E16" s="11">
        <f t="shared" si="0"/>
        <v>62033.887345816438</v>
      </c>
      <c r="F16" s="11">
        <f t="shared" si="1"/>
        <v>154871.9203113534</v>
      </c>
      <c r="G16" s="11">
        <v>34615</v>
      </c>
      <c r="H16" s="12">
        <f t="shared" si="6"/>
        <v>251520.80765716985</v>
      </c>
      <c r="I16" s="12">
        <f t="shared" si="7"/>
        <v>125760.40382858492</v>
      </c>
      <c r="J16" s="11">
        <f t="shared" si="8"/>
        <v>88032.282680009448</v>
      </c>
      <c r="K16" s="38">
        <f t="shared" si="9"/>
        <v>37728.121148575476</v>
      </c>
      <c r="L16" s="34"/>
      <c r="M16" s="35"/>
      <c r="N16" s="35"/>
      <c r="O16" s="13">
        <f t="shared" si="10"/>
        <v>0</v>
      </c>
      <c r="P16" s="34"/>
      <c r="Q16" s="35"/>
      <c r="R16" s="35"/>
      <c r="S16" s="13">
        <f t="shared" si="11"/>
        <v>0</v>
      </c>
      <c r="T16" s="34"/>
      <c r="U16" s="35"/>
      <c r="V16" s="35"/>
      <c r="W16" s="13">
        <f t="shared" si="12"/>
        <v>0</v>
      </c>
      <c r="X16" s="36"/>
      <c r="Y16" s="37"/>
      <c r="Z16" s="37"/>
      <c r="AA16" s="13">
        <f t="shared" si="13"/>
        <v>0</v>
      </c>
      <c r="AB16" s="36"/>
      <c r="AC16" s="37"/>
      <c r="AD16" s="37"/>
      <c r="AE16" s="13">
        <f t="shared" si="14"/>
        <v>0</v>
      </c>
      <c r="AF16" s="36"/>
      <c r="AG16" s="37"/>
      <c r="AH16" s="37"/>
      <c r="AI16" s="13">
        <f t="shared" si="15"/>
        <v>0</v>
      </c>
    </row>
    <row r="17" spans="1:35" x14ac:dyDescent="0.25">
      <c r="A17" s="10" t="s">
        <v>13</v>
      </c>
      <c r="B17" s="32">
        <v>51</v>
      </c>
      <c r="C17" s="11">
        <v>81054</v>
      </c>
      <c r="D17" s="11">
        <v>85812</v>
      </c>
      <c r="E17" s="11">
        <f t="shared" si="0"/>
        <v>24825.438707441594</v>
      </c>
      <c r="F17" s="11">
        <f t="shared" si="1"/>
        <v>18704.163407256354</v>
      </c>
      <c r="G17" s="11">
        <v>34615</v>
      </c>
      <c r="H17" s="12">
        <f t="shared" si="6"/>
        <v>78144.602114697947</v>
      </c>
      <c r="I17" s="12">
        <f t="shared" si="7"/>
        <v>39072.301057348974</v>
      </c>
      <c r="J17" s="11">
        <f t="shared" si="8"/>
        <v>27350.610740144279</v>
      </c>
      <c r="K17" s="38">
        <f t="shared" si="9"/>
        <v>11721.690317204691</v>
      </c>
      <c r="L17" s="34"/>
      <c r="M17" s="35"/>
      <c r="N17" s="35"/>
      <c r="O17" s="13">
        <f t="shared" si="10"/>
        <v>0</v>
      </c>
      <c r="P17" s="34"/>
      <c r="Q17" s="35"/>
      <c r="R17" s="35"/>
      <c r="S17" s="13">
        <f t="shared" si="11"/>
        <v>0</v>
      </c>
      <c r="T17" s="34"/>
      <c r="U17" s="35"/>
      <c r="V17" s="35"/>
      <c r="W17" s="13">
        <f t="shared" si="12"/>
        <v>0</v>
      </c>
      <c r="X17" s="36"/>
      <c r="Y17" s="37"/>
      <c r="Z17" s="37"/>
      <c r="AA17" s="13">
        <f t="shared" si="13"/>
        <v>0</v>
      </c>
      <c r="AB17" s="36"/>
      <c r="AC17" s="37"/>
      <c r="AD17" s="37"/>
      <c r="AE17" s="13">
        <f t="shared" si="14"/>
        <v>0</v>
      </c>
      <c r="AF17" s="36"/>
      <c r="AG17" s="37"/>
      <c r="AH17" s="37"/>
      <c r="AI17" s="13">
        <f t="shared" si="15"/>
        <v>0</v>
      </c>
    </row>
    <row r="18" spans="1:35" x14ac:dyDescent="0.25">
      <c r="A18" s="10" t="s">
        <v>14</v>
      </c>
      <c r="B18" s="32">
        <v>80</v>
      </c>
      <c r="C18" s="11">
        <v>424851</v>
      </c>
      <c r="D18" s="11">
        <v>149352</v>
      </c>
      <c r="E18" s="11">
        <f t="shared" si="0"/>
        <v>130124.51526507351</v>
      </c>
      <c r="F18" s="11">
        <f t="shared" si="1"/>
        <v>32553.77118818523</v>
      </c>
      <c r="G18" s="11">
        <v>34615</v>
      </c>
      <c r="H18" s="12">
        <f t="shared" si="6"/>
        <v>197293.28645325874</v>
      </c>
      <c r="I18" s="12">
        <f t="shared" si="7"/>
        <v>98646.64322662937</v>
      </c>
      <c r="J18" s="11">
        <f t="shared" si="8"/>
        <v>69052.650258640555</v>
      </c>
      <c r="K18" s="38">
        <f t="shared" si="9"/>
        <v>29593.992967988808</v>
      </c>
      <c r="L18" s="34"/>
      <c r="M18" s="35"/>
      <c r="N18" s="35"/>
      <c r="O18" s="13">
        <f t="shared" si="10"/>
        <v>0</v>
      </c>
      <c r="P18" s="34"/>
      <c r="Q18" s="35"/>
      <c r="R18" s="35"/>
      <c r="S18" s="13">
        <f t="shared" si="11"/>
        <v>0</v>
      </c>
      <c r="T18" s="34"/>
      <c r="U18" s="35"/>
      <c r="V18" s="35"/>
      <c r="W18" s="13">
        <f t="shared" si="12"/>
        <v>0</v>
      </c>
      <c r="X18" s="36"/>
      <c r="Y18" s="37"/>
      <c r="Z18" s="37"/>
      <c r="AA18" s="13">
        <f t="shared" si="13"/>
        <v>0</v>
      </c>
      <c r="AB18" s="36"/>
      <c r="AC18" s="37"/>
      <c r="AD18" s="37"/>
      <c r="AE18" s="13">
        <f t="shared" si="14"/>
        <v>0</v>
      </c>
      <c r="AF18" s="36"/>
      <c r="AG18" s="37"/>
      <c r="AH18" s="37"/>
      <c r="AI18" s="13">
        <f t="shared" si="15"/>
        <v>0</v>
      </c>
    </row>
    <row r="19" spans="1:35" x14ac:dyDescent="0.25">
      <c r="A19" s="10" t="s">
        <v>15</v>
      </c>
      <c r="B19" s="32">
        <v>27</v>
      </c>
      <c r="C19" s="11">
        <v>176571</v>
      </c>
      <c r="D19" s="11">
        <v>80216</v>
      </c>
      <c r="E19" s="11">
        <f t="shared" si="0"/>
        <v>54080.644237319189</v>
      </c>
      <c r="F19" s="11">
        <f t="shared" si="1"/>
        <v>17484.421431460352</v>
      </c>
      <c r="G19" s="11">
        <v>34615</v>
      </c>
      <c r="H19" s="12">
        <f t="shared" si="6"/>
        <v>106180.06566877954</v>
      </c>
      <c r="I19" s="12">
        <f t="shared" si="7"/>
        <v>53090.032834389771</v>
      </c>
      <c r="J19" s="11">
        <f t="shared" si="8"/>
        <v>37163.022984072835</v>
      </c>
      <c r="K19" s="38">
        <f t="shared" si="9"/>
        <v>15927.00985031693</v>
      </c>
      <c r="L19" s="34"/>
      <c r="M19" s="35"/>
      <c r="N19" s="35"/>
      <c r="O19" s="13">
        <f t="shared" si="10"/>
        <v>0</v>
      </c>
      <c r="P19" s="34"/>
      <c r="Q19" s="35"/>
      <c r="R19" s="35"/>
      <c r="S19" s="13">
        <f t="shared" si="11"/>
        <v>0</v>
      </c>
      <c r="T19" s="34"/>
      <c r="U19" s="35"/>
      <c r="V19" s="35"/>
      <c r="W19" s="13">
        <f t="shared" si="12"/>
        <v>0</v>
      </c>
      <c r="X19" s="36"/>
      <c r="Y19" s="37"/>
      <c r="Z19" s="37"/>
      <c r="AA19" s="13">
        <f t="shared" si="13"/>
        <v>0</v>
      </c>
      <c r="AB19" s="36"/>
      <c r="AC19" s="37"/>
      <c r="AD19" s="37"/>
      <c r="AE19" s="13">
        <f t="shared" si="14"/>
        <v>0</v>
      </c>
      <c r="AF19" s="36"/>
      <c r="AG19" s="37"/>
      <c r="AH19" s="37"/>
      <c r="AI19" s="13">
        <f t="shared" si="15"/>
        <v>0</v>
      </c>
    </row>
    <row r="20" spans="1:35" x14ac:dyDescent="0.25">
      <c r="A20" s="10" t="s">
        <v>16</v>
      </c>
      <c r="B20" s="32">
        <v>11</v>
      </c>
      <c r="C20" s="11">
        <v>44420</v>
      </c>
      <c r="D20" s="11">
        <v>27585</v>
      </c>
      <c r="E20" s="11">
        <f t="shared" si="0"/>
        <v>13605.077940441626</v>
      </c>
      <c r="F20" s="11">
        <f t="shared" si="1"/>
        <v>6012.6130097092082</v>
      </c>
      <c r="G20" s="11">
        <v>34615</v>
      </c>
      <c r="H20" s="12">
        <f t="shared" si="6"/>
        <v>54232.690950150834</v>
      </c>
      <c r="I20" s="12">
        <f t="shared" si="7"/>
        <v>27116.345475075417</v>
      </c>
      <c r="J20" s="11">
        <f t="shared" si="8"/>
        <v>18981.441832552791</v>
      </c>
      <c r="K20" s="38">
        <f t="shared" si="9"/>
        <v>8134.903642522625</v>
      </c>
      <c r="L20" s="34"/>
      <c r="M20" s="35"/>
      <c r="N20" s="35"/>
      <c r="O20" s="13">
        <f t="shared" si="10"/>
        <v>0</v>
      </c>
      <c r="P20" s="34"/>
      <c r="Q20" s="35"/>
      <c r="R20" s="35"/>
      <c r="S20" s="13">
        <f t="shared" si="11"/>
        <v>0</v>
      </c>
      <c r="T20" s="34"/>
      <c r="U20" s="35"/>
      <c r="V20" s="35"/>
      <c r="W20" s="13">
        <f t="shared" si="12"/>
        <v>0</v>
      </c>
      <c r="X20" s="36"/>
      <c r="Y20" s="37"/>
      <c r="Z20" s="37"/>
      <c r="AA20" s="13">
        <f t="shared" si="13"/>
        <v>0</v>
      </c>
      <c r="AB20" s="36"/>
      <c r="AC20" s="37"/>
      <c r="AD20" s="37"/>
      <c r="AE20" s="13">
        <f t="shared" si="14"/>
        <v>0</v>
      </c>
      <c r="AF20" s="36"/>
      <c r="AG20" s="37"/>
      <c r="AH20" s="37"/>
      <c r="AI20" s="13">
        <f t="shared" si="15"/>
        <v>0</v>
      </c>
    </row>
    <row r="21" spans="1:35" x14ac:dyDescent="0.25">
      <c r="A21" s="10" t="s">
        <v>17</v>
      </c>
      <c r="B21" s="32">
        <v>7</v>
      </c>
      <c r="C21" s="11">
        <v>38700</v>
      </c>
      <c r="D21" s="11">
        <v>49058</v>
      </c>
      <c r="E21" s="11">
        <f t="shared" si="0"/>
        <v>11853.140844103804</v>
      </c>
      <c r="F21" s="11">
        <f t="shared" si="1"/>
        <v>10693.013196676249</v>
      </c>
      <c r="G21" s="11">
        <v>34615</v>
      </c>
      <c r="H21" s="12">
        <f t="shared" si="6"/>
        <v>57161.154040780049</v>
      </c>
      <c r="I21" s="12">
        <f t="shared" si="7"/>
        <v>28580.577020390025</v>
      </c>
      <c r="J21" s="11">
        <f t="shared" si="8"/>
        <v>20006.403914273014</v>
      </c>
      <c r="K21" s="38">
        <f t="shared" si="9"/>
        <v>8574.1731061170067</v>
      </c>
      <c r="L21" s="34"/>
      <c r="M21" s="35"/>
      <c r="N21" s="35"/>
      <c r="O21" s="13">
        <f t="shared" si="10"/>
        <v>0</v>
      </c>
      <c r="P21" s="34"/>
      <c r="Q21" s="35"/>
      <c r="R21" s="35"/>
      <c r="S21" s="13">
        <f t="shared" si="11"/>
        <v>0</v>
      </c>
      <c r="T21" s="34"/>
      <c r="U21" s="35"/>
      <c r="V21" s="35"/>
      <c r="W21" s="13">
        <f t="shared" si="12"/>
        <v>0</v>
      </c>
      <c r="X21" s="36"/>
      <c r="Y21" s="37"/>
      <c r="Z21" s="37"/>
      <c r="AA21" s="13">
        <f t="shared" si="13"/>
        <v>0</v>
      </c>
      <c r="AB21" s="36"/>
      <c r="AC21" s="37"/>
      <c r="AD21" s="37"/>
      <c r="AE21" s="13">
        <f t="shared" si="14"/>
        <v>0</v>
      </c>
      <c r="AF21" s="36"/>
      <c r="AG21" s="37"/>
      <c r="AH21" s="37"/>
      <c r="AI21" s="13">
        <f t="shared" si="15"/>
        <v>0</v>
      </c>
    </row>
    <row r="22" spans="1:35" x14ac:dyDescent="0.25">
      <c r="A22" s="10" t="s">
        <v>18</v>
      </c>
      <c r="B22" s="32">
        <v>75</v>
      </c>
      <c r="C22" s="11">
        <v>525967</v>
      </c>
      <c r="D22" s="11">
        <v>202820</v>
      </c>
      <c r="E22" s="11">
        <f t="shared" si="0"/>
        <v>161094.59768348178</v>
      </c>
      <c r="F22" s="11">
        <f t="shared" si="1"/>
        <v>44208.017786087425</v>
      </c>
      <c r="G22" s="11">
        <v>34615</v>
      </c>
      <c r="H22" s="12">
        <f t="shared" si="6"/>
        <v>239917.61546956922</v>
      </c>
      <c r="I22" s="12">
        <f t="shared" si="7"/>
        <v>119958.80773478461</v>
      </c>
      <c r="J22" s="11">
        <f t="shared" si="8"/>
        <v>83971.16541434922</v>
      </c>
      <c r="K22" s="38">
        <f t="shared" si="9"/>
        <v>35987.642320435385</v>
      </c>
      <c r="L22" s="34"/>
      <c r="M22" s="35"/>
      <c r="N22" s="35"/>
      <c r="O22" s="13">
        <f t="shared" si="10"/>
        <v>0</v>
      </c>
      <c r="P22" s="34"/>
      <c r="Q22" s="35"/>
      <c r="R22" s="35"/>
      <c r="S22" s="13">
        <f t="shared" si="11"/>
        <v>0</v>
      </c>
      <c r="T22" s="34"/>
      <c r="U22" s="35"/>
      <c r="V22" s="35"/>
      <c r="W22" s="13">
        <f t="shared" si="12"/>
        <v>0</v>
      </c>
      <c r="X22" s="36"/>
      <c r="Y22" s="37"/>
      <c r="Z22" s="37"/>
      <c r="AA22" s="13">
        <f t="shared" si="13"/>
        <v>0</v>
      </c>
      <c r="AB22" s="36"/>
      <c r="AC22" s="37"/>
      <c r="AD22" s="37"/>
      <c r="AE22" s="13">
        <f t="shared" si="14"/>
        <v>0</v>
      </c>
      <c r="AF22" s="36"/>
      <c r="AG22" s="37"/>
      <c r="AH22" s="37"/>
      <c r="AI22" s="13">
        <f t="shared" si="15"/>
        <v>0</v>
      </c>
    </row>
    <row r="23" spans="1:35" x14ac:dyDescent="0.25">
      <c r="A23" s="10" t="s">
        <v>19</v>
      </c>
      <c r="B23" s="32">
        <v>26</v>
      </c>
      <c r="C23" s="11">
        <v>85214</v>
      </c>
      <c r="D23" s="11">
        <v>29842</v>
      </c>
      <c r="E23" s="11">
        <f t="shared" si="0"/>
        <v>26099.574777505466</v>
      </c>
      <c r="F23" s="11">
        <f t="shared" si="1"/>
        <v>6504.5639817198544</v>
      </c>
      <c r="G23" s="11">
        <v>34615</v>
      </c>
      <c r="H23" s="12">
        <f t="shared" si="6"/>
        <v>67219.138759225316</v>
      </c>
      <c r="I23" s="12">
        <f t="shared" si="7"/>
        <v>33609.569379612658</v>
      </c>
      <c r="J23" s="11">
        <f t="shared" si="8"/>
        <v>23526.698565728861</v>
      </c>
      <c r="K23" s="38">
        <f t="shared" si="9"/>
        <v>10082.870813883797</v>
      </c>
      <c r="L23" s="34"/>
      <c r="M23" s="35"/>
      <c r="N23" s="35"/>
      <c r="O23" s="13">
        <f t="shared" si="10"/>
        <v>0</v>
      </c>
      <c r="P23" s="34"/>
      <c r="Q23" s="35"/>
      <c r="R23" s="35"/>
      <c r="S23" s="13">
        <f t="shared" si="11"/>
        <v>0</v>
      </c>
      <c r="T23" s="34"/>
      <c r="U23" s="35"/>
      <c r="V23" s="35"/>
      <c r="W23" s="13">
        <f t="shared" si="12"/>
        <v>0</v>
      </c>
      <c r="X23" s="36"/>
      <c r="Y23" s="37"/>
      <c r="Z23" s="37"/>
      <c r="AA23" s="13">
        <f t="shared" si="13"/>
        <v>0</v>
      </c>
      <c r="AB23" s="36"/>
      <c r="AC23" s="37"/>
      <c r="AD23" s="37"/>
      <c r="AE23" s="13">
        <f t="shared" si="14"/>
        <v>0</v>
      </c>
      <c r="AF23" s="36"/>
      <c r="AG23" s="37"/>
      <c r="AH23" s="37"/>
      <c r="AI23" s="13">
        <f t="shared" si="15"/>
        <v>0</v>
      </c>
    </row>
    <row r="24" spans="1:35" x14ac:dyDescent="0.25">
      <c r="A24" s="10" t="s">
        <v>20</v>
      </c>
      <c r="B24" s="32">
        <v>106</v>
      </c>
      <c r="C24" s="11">
        <v>282408</v>
      </c>
      <c r="D24" s="11">
        <v>79046</v>
      </c>
      <c r="E24" s="11">
        <f t="shared" si="0"/>
        <v>86496.687325624473</v>
      </c>
      <c r="F24" s="11">
        <f t="shared" si="1"/>
        <v>17229.400325012655</v>
      </c>
      <c r="G24" s="11">
        <v>34615</v>
      </c>
      <c r="H24" s="12">
        <f t="shared" si="6"/>
        <v>138341.08765063714</v>
      </c>
      <c r="I24" s="12">
        <f t="shared" si="7"/>
        <v>69170.543825318571</v>
      </c>
      <c r="J24" s="11">
        <f t="shared" si="8"/>
        <v>48419.380677722998</v>
      </c>
      <c r="K24" s="38">
        <f t="shared" si="9"/>
        <v>20751.163147595569</v>
      </c>
      <c r="L24" s="34"/>
      <c r="M24" s="35"/>
      <c r="N24" s="35"/>
      <c r="O24" s="13">
        <f t="shared" si="10"/>
        <v>0</v>
      </c>
      <c r="P24" s="34"/>
      <c r="Q24" s="35"/>
      <c r="R24" s="35"/>
      <c r="S24" s="13">
        <f t="shared" si="11"/>
        <v>0</v>
      </c>
      <c r="T24" s="34"/>
      <c r="U24" s="35"/>
      <c r="V24" s="35"/>
      <c r="W24" s="13">
        <f t="shared" si="12"/>
        <v>0</v>
      </c>
      <c r="X24" s="36"/>
      <c r="Y24" s="37"/>
      <c r="Z24" s="37"/>
      <c r="AA24" s="13">
        <f t="shared" si="13"/>
        <v>0</v>
      </c>
      <c r="AB24" s="36"/>
      <c r="AC24" s="37"/>
      <c r="AD24" s="37"/>
      <c r="AE24" s="13">
        <f t="shared" si="14"/>
        <v>0</v>
      </c>
      <c r="AF24" s="36"/>
      <c r="AG24" s="37"/>
      <c r="AH24" s="37"/>
      <c r="AI24" s="13">
        <f t="shared" si="15"/>
        <v>0</v>
      </c>
    </row>
    <row r="25" spans="1:35" x14ac:dyDescent="0.25">
      <c r="A25" s="10" t="s">
        <v>21</v>
      </c>
      <c r="B25" s="32">
        <v>30</v>
      </c>
      <c r="C25" s="11">
        <v>164920</v>
      </c>
      <c r="D25" s="11">
        <v>90788</v>
      </c>
      <c r="E25" s="11">
        <f t="shared" si="0"/>
        <v>50512.144393012903</v>
      </c>
      <c r="F25" s="11">
        <f t="shared" si="1"/>
        <v>19788.765993310841</v>
      </c>
      <c r="G25" s="11">
        <v>34615</v>
      </c>
      <c r="H25" s="12">
        <f t="shared" si="6"/>
        <v>104915.91038632374</v>
      </c>
      <c r="I25" s="12">
        <f t="shared" si="7"/>
        <v>52457.95519316187</v>
      </c>
      <c r="J25" s="11">
        <f t="shared" si="8"/>
        <v>36720.568635213305</v>
      </c>
      <c r="K25" s="38">
        <f t="shared" si="9"/>
        <v>15737.386557948561</v>
      </c>
      <c r="L25" s="34"/>
      <c r="M25" s="35"/>
      <c r="N25" s="35"/>
      <c r="O25" s="13">
        <f t="shared" si="10"/>
        <v>0</v>
      </c>
      <c r="P25" s="34"/>
      <c r="Q25" s="35"/>
      <c r="R25" s="35"/>
      <c r="S25" s="13">
        <f t="shared" si="11"/>
        <v>0</v>
      </c>
      <c r="T25" s="34"/>
      <c r="U25" s="35"/>
      <c r="V25" s="35"/>
      <c r="W25" s="13">
        <f t="shared" si="12"/>
        <v>0</v>
      </c>
      <c r="X25" s="36"/>
      <c r="Y25" s="37"/>
      <c r="Z25" s="37"/>
      <c r="AA25" s="13">
        <f t="shared" si="13"/>
        <v>0</v>
      </c>
      <c r="AB25" s="36"/>
      <c r="AC25" s="37"/>
      <c r="AD25" s="37"/>
      <c r="AE25" s="13">
        <f t="shared" si="14"/>
        <v>0</v>
      </c>
      <c r="AF25" s="36"/>
      <c r="AG25" s="37"/>
      <c r="AH25" s="37"/>
      <c r="AI25" s="13">
        <f t="shared" si="15"/>
        <v>0</v>
      </c>
    </row>
    <row r="26" spans="1:35" x14ac:dyDescent="0.25">
      <c r="A26" s="10" t="s">
        <v>22</v>
      </c>
      <c r="B26" s="32">
        <v>80</v>
      </c>
      <c r="C26" s="11">
        <v>289650</v>
      </c>
      <c r="D26" s="11">
        <v>99433</v>
      </c>
      <c r="E26" s="11">
        <f t="shared" si="0"/>
        <v>88714.786705288541</v>
      </c>
      <c r="F26" s="11">
        <f t="shared" si="1"/>
        <v>21673.088613174394</v>
      </c>
      <c r="G26" s="11">
        <v>34615</v>
      </c>
      <c r="H26" s="12">
        <f t="shared" si="6"/>
        <v>145002.87531846293</v>
      </c>
      <c r="I26" s="12">
        <f t="shared" si="7"/>
        <v>72501.437659231466</v>
      </c>
      <c r="J26" s="11">
        <f t="shared" si="8"/>
        <v>50751.006361462023</v>
      </c>
      <c r="K26" s="38">
        <f t="shared" si="9"/>
        <v>21750.431297769439</v>
      </c>
      <c r="L26" s="34"/>
      <c r="M26" s="35"/>
      <c r="N26" s="35"/>
      <c r="O26" s="13">
        <f t="shared" si="10"/>
        <v>0</v>
      </c>
      <c r="P26" s="34"/>
      <c r="Q26" s="35"/>
      <c r="R26" s="35"/>
      <c r="S26" s="13">
        <f t="shared" si="11"/>
        <v>0</v>
      </c>
      <c r="T26" s="34"/>
      <c r="U26" s="35"/>
      <c r="V26" s="35"/>
      <c r="W26" s="13">
        <f t="shared" si="12"/>
        <v>0</v>
      </c>
      <c r="X26" s="36"/>
      <c r="Y26" s="37"/>
      <c r="Z26" s="37"/>
      <c r="AA26" s="13">
        <f t="shared" si="13"/>
        <v>0</v>
      </c>
      <c r="AB26" s="36"/>
      <c r="AC26" s="37"/>
      <c r="AD26" s="37"/>
      <c r="AE26" s="13">
        <f t="shared" si="14"/>
        <v>0</v>
      </c>
      <c r="AF26" s="36"/>
      <c r="AG26" s="37"/>
      <c r="AH26" s="37"/>
      <c r="AI26" s="13">
        <f t="shared" si="15"/>
        <v>0</v>
      </c>
    </row>
    <row r="27" spans="1:35" x14ac:dyDescent="0.25">
      <c r="A27" s="10" t="s">
        <v>23</v>
      </c>
      <c r="B27" s="32">
        <v>111</v>
      </c>
      <c r="C27" s="11">
        <v>354023</v>
      </c>
      <c r="D27" s="11">
        <v>281216</v>
      </c>
      <c r="E27" s="11">
        <f t="shared" si="0"/>
        <v>108431.1235413995</v>
      </c>
      <c r="F27" s="11">
        <f t="shared" si="1"/>
        <v>61295.739718629135</v>
      </c>
      <c r="G27" s="11">
        <v>34615</v>
      </c>
      <c r="H27" s="12">
        <f t="shared" si="6"/>
        <v>204341.86326002865</v>
      </c>
      <c r="I27" s="12">
        <f t="shared" si="7"/>
        <v>102170.93163001433</v>
      </c>
      <c r="J27" s="11">
        <f t="shared" si="8"/>
        <v>71519.652141010025</v>
      </c>
      <c r="K27" s="38">
        <f t="shared" si="9"/>
        <v>30651.279489004297</v>
      </c>
      <c r="L27" s="34"/>
      <c r="M27" s="35"/>
      <c r="N27" s="35"/>
      <c r="O27" s="13">
        <f t="shared" si="10"/>
        <v>0</v>
      </c>
      <c r="P27" s="34"/>
      <c r="Q27" s="35"/>
      <c r="R27" s="35"/>
      <c r="S27" s="13">
        <f t="shared" si="11"/>
        <v>0</v>
      </c>
      <c r="T27" s="34"/>
      <c r="U27" s="35"/>
      <c r="V27" s="35"/>
      <c r="W27" s="13">
        <f t="shared" si="12"/>
        <v>0</v>
      </c>
      <c r="X27" s="36"/>
      <c r="Y27" s="37"/>
      <c r="Z27" s="37"/>
      <c r="AA27" s="13">
        <f t="shared" si="13"/>
        <v>0</v>
      </c>
      <c r="AB27" s="36"/>
      <c r="AC27" s="37"/>
      <c r="AD27" s="37"/>
      <c r="AE27" s="13">
        <f t="shared" si="14"/>
        <v>0</v>
      </c>
      <c r="AF27" s="36"/>
      <c r="AG27" s="37"/>
      <c r="AH27" s="37"/>
      <c r="AI27" s="13">
        <f t="shared" si="15"/>
        <v>0</v>
      </c>
    </row>
    <row r="28" spans="1:35" x14ac:dyDescent="0.25">
      <c r="A28" s="10" t="s">
        <v>24</v>
      </c>
      <c r="B28" s="32">
        <v>19</v>
      </c>
      <c r="C28" s="11">
        <v>37317</v>
      </c>
      <c r="D28" s="11">
        <v>107653</v>
      </c>
      <c r="E28" s="11">
        <f t="shared" si="0"/>
        <v>11429.551857349396</v>
      </c>
      <c r="F28" s="11">
        <f t="shared" si="1"/>
        <v>23464.775361037715</v>
      </c>
      <c r="G28" s="11">
        <v>34615</v>
      </c>
      <c r="H28" s="12">
        <f t="shared" si="6"/>
        <v>69509.327218387101</v>
      </c>
      <c r="I28" s="12">
        <f t="shared" si="7"/>
        <v>34754.663609193551</v>
      </c>
      <c r="J28" s="11">
        <f t="shared" si="8"/>
        <v>24328.264526435483</v>
      </c>
      <c r="K28" s="38">
        <f t="shared" si="9"/>
        <v>10426.399082758066</v>
      </c>
      <c r="L28" s="34"/>
      <c r="M28" s="35"/>
      <c r="N28" s="35"/>
      <c r="O28" s="13">
        <f t="shared" si="10"/>
        <v>0</v>
      </c>
      <c r="P28" s="34"/>
      <c r="Q28" s="35"/>
      <c r="R28" s="35"/>
      <c r="S28" s="13">
        <f t="shared" si="11"/>
        <v>0</v>
      </c>
      <c r="T28" s="34"/>
      <c r="U28" s="35"/>
      <c r="V28" s="35"/>
      <c r="W28" s="13">
        <f t="shared" si="12"/>
        <v>0</v>
      </c>
      <c r="X28" s="36"/>
      <c r="Y28" s="37"/>
      <c r="Z28" s="37"/>
      <c r="AA28" s="13">
        <f t="shared" si="13"/>
        <v>0</v>
      </c>
      <c r="AB28" s="36"/>
      <c r="AC28" s="37"/>
      <c r="AD28" s="37"/>
      <c r="AE28" s="13">
        <f t="shared" si="14"/>
        <v>0</v>
      </c>
      <c r="AF28" s="36"/>
      <c r="AG28" s="37"/>
      <c r="AH28" s="37"/>
      <c r="AI28" s="13">
        <f t="shared" si="15"/>
        <v>0</v>
      </c>
    </row>
    <row r="29" spans="1:35" x14ac:dyDescent="0.25">
      <c r="A29" s="10" t="s">
        <v>25</v>
      </c>
      <c r="B29" s="32">
        <v>300</v>
      </c>
      <c r="C29" s="11">
        <v>830431</v>
      </c>
      <c r="D29" s="11">
        <v>321202</v>
      </c>
      <c r="E29" s="11">
        <f t="shared" si="0"/>
        <v>254346.65644211796</v>
      </c>
      <c r="F29" s="11">
        <f t="shared" si="1"/>
        <v>70011.358489926293</v>
      </c>
      <c r="G29" s="11">
        <v>34615</v>
      </c>
      <c r="H29" s="12">
        <f t="shared" si="6"/>
        <v>358973.01493204426</v>
      </c>
      <c r="I29" s="12">
        <f t="shared" si="7"/>
        <v>179486.50746602213</v>
      </c>
      <c r="J29" s="11">
        <f t="shared" si="8"/>
        <v>125640.55522621548</v>
      </c>
      <c r="K29" s="38">
        <f t="shared" si="9"/>
        <v>53845.95223980664</v>
      </c>
      <c r="L29" s="34"/>
      <c r="M29" s="35"/>
      <c r="N29" s="35"/>
      <c r="O29" s="13">
        <f t="shared" si="10"/>
        <v>0</v>
      </c>
      <c r="P29" s="34"/>
      <c r="Q29" s="35"/>
      <c r="R29" s="35"/>
      <c r="S29" s="13">
        <f t="shared" si="11"/>
        <v>0</v>
      </c>
      <c r="T29" s="34"/>
      <c r="U29" s="35"/>
      <c r="V29" s="35"/>
      <c r="W29" s="13">
        <f t="shared" si="12"/>
        <v>0</v>
      </c>
      <c r="X29" s="36"/>
      <c r="Y29" s="37"/>
      <c r="Z29" s="37"/>
      <c r="AA29" s="13">
        <f t="shared" si="13"/>
        <v>0</v>
      </c>
      <c r="AB29" s="36"/>
      <c r="AC29" s="37"/>
      <c r="AD29" s="37"/>
      <c r="AE29" s="13">
        <f t="shared" si="14"/>
        <v>0</v>
      </c>
      <c r="AF29" s="36"/>
      <c r="AG29" s="37"/>
      <c r="AH29" s="37"/>
      <c r="AI29" s="13">
        <f t="shared" si="15"/>
        <v>0</v>
      </c>
    </row>
    <row r="30" spans="1:35" x14ac:dyDescent="0.25">
      <c r="A30" s="10" t="s">
        <v>26</v>
      </c>
      <c r="B30" s="32">
        <v>122</v>
      </c>
      <c r="C30" s="11">
        <v>357282</v>
      </c>
      <c r="D30" s="11">
        <v>522464</v>
      </c>
      <c r="E30" s="11">
        <f t="shared" si="0"/>
        <v>109429.29889051925</v>
      </c>
      <c r="F30" s="11">
        <f t="shared" si="1"/>
        <v>113879.78406759875</v>
      </c>
      <c r="G30" s="11">
        <v>34615</v>
      </c>
      <c r="H30" s="12">
        <f t="shared" si="6"/>
        <v>257924.082958118</v>
      </c>
      <c r="I30" s="12">
        <f t="shared" si="7"/>
        <v>128962.041479059</v>
      </c>
      <c r="J30" s="11">
        <f t="shared" si="8"/>
        <v>90273.429035341294</v>
      </c>
      <c r="K30" s="38">
        <f t="shared" si="9"/>
        <v>38688.612443717699</v>
      </c>
      <c r="L30" s="34"/>
      <c r="M30" s="35"/>
      <c r="N30" s="35"/>
      <c r="O30" s="13">
        <f t="shared" si="10"/>
        <v>0</v>
      </c>
      <c r="P30" s="34"/>
      <c r="Q30" s="35"/>
      <c r="R30" s="35"/>
      <c r="S30" s="13">
        <f t="shared" si="11"/>
        <v>0</v>
      </c>
      <c r="T30" s="34"/>
      <c r="U30" s="35"/>
      <c r="V30" s="35"/>
      <c r="W30" s="13">
        <f t="shared" si="12"/>
        <v>0</v>
      </c>
      <c r="X30" s="36"/>
      <c r="Y30" s="37"/>
      <c r="Z30" s="37"/>
      <c r="AA30" s="13">
        <f t="shared" si="13"/>
        <v>0</v>
      </c>
      <c r="AB30" s="36"/>
      <c r="AC30" s="37"/>
      <c r="AD30" s="37"/>
      <c r="AE30" s="13">
        <f t="shared" si="14"/>
        <v>0</v>
      </c>
      <c r="AF30" s="36"/>
      <c r="AG30" s="37"/>
      <c r="AH30" s="37"/>
      <c r="AI30" s="13">
        <f t="shared" si="15"/>
        <v>0</v>
      </c>
    </row>
    <row r="31" spans="1:35" x14ac:dyDescent="0.25">
      <c r="A31" s="10" t="s">
        <v>27</v>
      </c>
      <c r="B31" s="32">
        <v>11</v>
      </c>
      <c r="C31" s="11">
        <v>131164</v>
      </c>
      <c r="D31" s="11">
        <v>23873</v>
      </c>
      <c r="E31" s="11">
        <f t="shared" si="0"/>
        <v>40173.265262946545</v>
      </c>
      <c r="F31" s="11">
        <f t="shared" si="1"/>
        <v>5203.5204053212947</v>
      </c>
      <c r="G31" s="11">
        <v>34615</v>
      </c>
      <c r="H31" s="12">
        <f t="shared" si="6"/>
        <v>79991.785668267839</v>
      </c>
      <c r="I31" s="12">
        <f t="shared" si="7"/>
        <v>39995.89283413392</v>
      </c>
      <c r="J31" s="11">
        <f t="shared" si="8"/>
        <v>27997.124983893744</v>
      </c>
      <c r="K31" s="38">
        <f t="shared" si="9"/>
        <v>11998.767850240176</v>
      </c>
      <c r="L31" s="34"/>
      <c r="M31" s="35"/>
      <c r="N31" s="35"/>
      <c r="O31" s="13">
        <f t="shared" si="10"/>
        <v>0</v>
      </c>
      <c r="P31" s="34"/>
      <c r="Q31" s="35"/>
      <c r="R31" s="35"/>
      <c r="S31" s="13">
        <f t="shared" si="11"/>
        <v>0</v>
      </c>
      <c r="T31" s="34"/>
      <c r="U31" s="35"/>
      <c r="V31" s="35"/>
      <c r="W31" s="13">
        <f t="shared" si="12"/>
        <v>0</v>
      </c>
      <c r="X31" s="36"/>
      <c r="Y31" s="37"/>
      <c r="Z31" s="37"/>
      <c r="AA31" s="13">
        <f t="shared" si="13"/>
        <v>0</v>
      </c>
      <c r="AB31" s="36"/>
      <c r="AC31" s="37"/>
      <c r="AD31" s="37"/>
      <c r="AE31" s="13">
        <f t="shared" si="14"/>
        <v>0</v>
      </c>
      <c r="AF31" s="36"/>
      <c r="AG31" s="37"/>
      <c r="AH31" s="37"/>
      <c r="AI31" s="13">
        <f t="shared" si="15"/>
        <v>0</v>
      </c>
    </row>
    <row r="32" spans="1:35" ht="15.75" thickBot="1" x14ac:dyDescent="0.3">
      <c r="A32" s="10" t="s">
        <v>28</v>
      </c>
      <c r="B32" s="32">
        <v>160</v>
      </c>
      <c r="C32" s="11">
        <v>1579967</v>
      </c>
      <c r="D32" s="11">
        <v>172894</v>
      </c>
      <c r="E32" s="11">
        <f>E$33/$C$33*C32</f>
        <v>483916.5731275492</v>
      </c>
      <c r="F32" s="11">
        <f>F$33/$D$33*D32</f>
        <v>37685.144596725171</v>
      </c>
      <c r="G32" s="11">
        <v>34615</v>
      </c>
      <c r="H32" s="12">
        <f t="shared" si="6"/>
        <v>556216.71772427438</v>
      </c>
      <c r="I32" s="22">
        <f t="shared" si="7"/>
        <v>278108.35886213719</v>
      </c>
      <c r="J32" s="11">
        <f t="shared" si="8"/>
        <v>194675.85120349601</v>
      </c>
      <c r="K32" s="39">
        <f t="shared" si="9"/>
        <v>83432.50765864116</v>
      </c>
      <c r="L32" s="36"/>
      <c r="M32" s="40"/>
      <c r="N32" s="37"/>
      <c r="O32" s="13">
        <f t="shared" si="10"/>
        <v>0</v>
      </c>
      <c r="P32" s="36"/>
      <c r="Q32" s="40"/>
      <c r="R32" s="37"/>
      <c r="S32" s="13">
        <f t="shared" si="11"/>
        <v>0</v>
      </c>
      <c r="T32" s="36"/>
      <c r="U32" s="40"/>
      <c r="V32" s="37"/>
      <c r="W32" s="13">
        <f t="shared" si="12"/>
        <v>0</v>
      </c>
      <c r="X32" s="36"/>
      <c r="Y32" s="37"/>
      <c r="Z32" s="37"/>
      <c r="AA32" s="13">
        <f t="shared" si="13"/>
        <v>0</v>
      </c>
      <c r="AB32" s="36"/>
      <c r="AC32" s="37"/>
      <c r="AD32" s="37"/>
      <c r="AE32" s="13">
        <f t="shared" si="14"/>
        <v>0</v>
      </c>
      <c r="AF32" s="36"/>
      <c r="AG32" s="37"/>
      <c r="AH32" s="37"/>
      <c r="AI32" s="13">
        <f t="shared" si="15"/>
        <v>0</v>
      </c>
    </row>
    <row r="33" spans="1:35" s="2" customFormat="1" ht="15.75" thickBot="1" x14ac:dyDescent="0.3">
      <c r="A33" s="14" t="s">
        <v>0</v>
      </c>
      <c r="B33" s="44">
        <f>SUM(B7:B32)</f>
        <v>2138</v>
      </c>
      <c r="C33" s="15">
        <f>SUM(C7:C32)</f>
        <v>8815385</v>
      </c>
      <c r="D33" s="15">
        <f>SUM(D7:D32)</f>
        <v>4129070</v>
      </c>
      <c r="E33" s="15">
        <v>2700000</v>
      </c>
      <c r="F33" s="15">
        <v>900000</v>
      </c>
      <c r="G33" s="15">
        <v>900000</v>
      </c>
      <c r="H33" s="16">
        <v>4500000</v>
      </c>
      <c r="I33" s="16">
        <f>SUM(I7:I32)</f>
        <v>2249995</v>
      </c>
      <c r="J33" s="26">
        <f>SUM(J7:J32)</f>
        <v>1574996.4999999998</v>
      </c>
      <c r="K33" s="17">
        <f>SUM(K7:K32)</f>
        <v>674998.5</v>
      </c>
      <c r="L33" s="15">
        <f t="shared" ref="L33:AI33" si="16">SUM(L7:L32)</f>
        <v>0</v>
      </c>
      <c r="M33" s="15">
        <f t="shared" si="16"/>
        <v>0</v>
      </c>
      <c r="N33" s="15">
        <f t="shared" si="16"/>
        <v>0</v>
      </c>
      <c r="O33" s="16">
        <f t="shared" si="16"/>
        <v>0</v>
      </c>
      <c r="P33" s="15">
        <f t="shared" si="16"/>
        <v>0</v>
      </c>
      <c r="Q33" s="15">
        <f t="shared" si="16"/>
        <v>0</v>
      </c>
      <c r="R33" s="15">
        <f t="shared" si="16"/>
        <v>0</v>
      </c>
      <c r="S33" s="16">
        <f t="shared" si="16"/>
        <v>0</v>
      </c>
      <c r="T33" s="15">
        <f t="shared" si="16"/>
        <v>0</v>
      </c>
      <c r="U33" s="15">
        <f t="shared" si="16"/>
        <v>0</v>
      </c>
      <c r="V33" s="15">
        <f t="shared" si="16"/>
        <v>0</v>
      </c>
      <c r="W33" s="16">
        <f t="shared" si="16"/>
        <v>0</v>
      </c>
      <c r="X33" s="15">
        <f t="shared" si="16"/>
        <v>0</v>
      </c>
      <c r="Y33" s="15">
        <f t="shared" si="16"/>
        <v>0</v>
      </c>
      <c r="Z33" s="15">
        <f t="shared" si="16"/>
        <v>0</v>
      </c>
      <c r="AA33" s="16">
        <f t="shared" si="16"/>
        <v>0</v>
      </c>
      <c r="AB33" s="15">
        <f t="shared" si="16"/>
        <v>0</v>
      </c>
      <c r="AC33" s="15">
        <f t="shared" si="16"/>
        <v>0</v>
      </c>
      <c r="AD33" s="15">
        <f t="shared" si="16"/>
        <v>0</v>
      </c>
      <c r="AE33" s="16">
        <f t="shared" si="16"/>
        <v>0</v>
      </c>
      <c r="AF33" s="15">
        <f t="shared" si="16"/>
        <v>0</v>
      </c>
      <c r="AG33" s="15">
        <f t="shared" si="16"/>
        <v>0</v>
      </c>
      <c r="AH33" s="15">
        <f t="shared" si="16"/>
        <v>0</v>
      </c>
      <c r="AI33" s="16">
        <f t="shared" si="16"/>
        <v>0</v>
      </c>
    </row>
    <row r="34" spans="1:35" x14ac:dyDescent="0.25">
      <c r="E34" s="42"/>
      <c r="F34" s="43"/>
    </row>
    <row r="35" spans="1:35" x14ac:dyDescent="0.25">
      <c r="O35"/>
      <c r="S35"/>
      <c r="W35"/>
      <c r="AA35"/>
      <c r="AE35"/>
      <c r="AI35"/>
    </row>
    <row r="36" spans="1:35" ht="15" customHeight="1" x14ac:dyDescent="0.25">
      <c r="C36" s="31" t="s">
        <v>56</v>
      </c>
      <c r="H36"/>
      <c r="I36"/>
      <c r="J36" t="s">
        <v>41</v>
      </c>
      <c r="S36"/>
      <c r="W36"/>
      <c r="AA36"/>
      <c r="AE36"/>
      <c r="AI36"/>
    </row>
    <row r="37" spans="1:35" ht="15" customHeight="1" x14ac:dyDescent="0.25">
      <c r="I37" s="27"/>
      <c r="J37" t="s">
        <v>42</v>
      </c>
      <c r="S37"/>
      <c r="W37"/>
      <c r="AA37"/>
      <c r="AE37"/>
      <c r="AI37"/>
    </row>
    <row r="38" spans="1:35" x14ac:dyDescent="0.25">
      <c r="C38" t="s">
        <v>43</v>
      </c>
      <c r="I38" s="27"/>
      <c r="J38"/>
      <c r="S38"/>
      <c r="W38"/>
      <c r="AA38"/>
      <c r="AE38"/>
      <c r="AI38"/>
    </row>
    <row r="39" spans="1:35" x14ac:dyDescent="0.25">
      <c r="C39" t="s">
        <v>34</v>
      </c>
      <c r="D39" t="s">
        <v>44</v>
      </c>
      <c r="I39" s="27"/>
      <c r="J39"/>
      <c r="S39"/>
      <c r="W39"/>
      <c r="AA39"/>
      <c r="AE39"/>
      <c r="AI39"/>
    </row>
    <row r="40" spans="1:35" x14ac:dyDescent="0.25">
      <c r="C40" t="s">
        <v>37</v>
      </c>
      <c r="D40" t="s">
        <v>29</v>
      </c>
    </row>
    <row r="41" spans="1:35" ht="33" customHeight="1" x14ac:dyDescent="0.25">
      <c r="C41" s="61" t="s">
        <v>58</v>
      </c>
      <c r="D41" s="61"/>
      <c r="E41" s="61"/>
      <c r="F41" s="61"/>
      <c r="G41" s="61"/>
      <c r="H41" s="61"/>
    </row>
  </sheetData>
  <sheetProtection sort="0" autoFilter="0"/>
  <protectedRanges>
    <protectedRange sqref="L7:N32 P7:R32 T7:V32 AB7:AD32 X7:Z32 AF7:AH32" name="Plage1_1"/>
  </protectedRanges>
  <mergeCells count="14">
    <mergeCell ref="C41:H41"/>
    <mergeCell ref="A4:A6"/>
    <mergeCell ref="J2:K3"/>
    <mergeCell ref="L2:S2"/>
    <mergeCell ref="T2:AA2"/>
    <mergeCell ref="A2:I2"/>
    <mergeCell ref="X3:AA3"/>
    <mergeCell ref="AB2:AI2"/>
    <mergeCell ref="C3:H3"/>
    <mergeCell ref="L3:O3"/>
    <mergeCell ref="P3:S3"/>
    <mergeCell ref="T3:W3"/>
    <mergeCell ref="AB3:AE3"/>
    <mergeCell ref="AF3:A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Contributi d'eserzio 2026-27</vt:lpstr>
    </vt:vector>
  </TitlesOfParts>
  <Company>Bundesamt fuer Landestopografie swisstopo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Istruzione "Catasto RDPP: Indemnità federali" - Allegato Contributi d’esercizio 2024–2027</dc:title>
  <dc:creator>Rey Isabelle</dc:creator>
  <cp:lastModifiedBy>Rey Isabelle swisstopo</cp:lastModifiedBy>
  <dcterms:created xsi:type="dcterms:W3CDTF">2015-06-19T07:55:10Z</dcterms:created>
  <dcterms:modified xsi:type="dcterms:W3CDTF">2026-01-15T15:01:35Z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2026-01-14T11:35:46Z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16073ddd-1bd1-45bd-a1a0-db82a8ac40cd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